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Public\دراسات\دليل الشركات\دليل الشركات  2020\Final- Wab\"/>
    </mc:Choice>
  </mc:AlternateContent>
  <bookViews>
    <workbookView xWindow="0" yWindow="0" windowWidth="24000" windowHeight="9735"/>
  </bookViews>
  <sheets>
    <sheet name="قائمة الدخل "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3" i="1" l="1"/>
  <c r="N39" i="1"/>
  <c r="N34" i="1"/>
  <c r="N43" i="1" s="1"/>
  <c r="M34" i="1"/>
  <c r="M43" i="1" s="1"/>
  <c r="L34" i="1"/>
  <c r="L43" i="1" s="1"/>
  <c r="K34" i="1"/>
  <c r="K43" i="1" s="1"/>
  <c r="J34" i="1"/>
  <c r="I34" i="1"/>
  <c r="I43" i="1" s="1"/>
  <c r="H34" i="1"/>
  <c r="N29" i="1"/>
  <c r="M29" i="1"/>
  <c r="L29" i="1"/>
  <c r="K29" i="1"/>
  <c r="J29" i="1"/>
  <c r="I29" i="1"/>
  <c r="H29" i="1"/>
  <c r="G29" i="1"/>
  <c r="F29" i="1"/>
  <c r="E29" i="1"/>
  <c r="D29" i="1"/>
  <c r="C29" i="1"/>
  <c r="B29" i="1"/>
  <c r="M21" i="1"/>
  <c r="L21" i="1"/>
  <c r="K21" i="1"/>
  <c r="J21" i="1"/>
  <c r="I21" i="1"/>
  <c r="N16" i="1"/>
  <c r="N21" i="1" s="1"/>
  <c r="M16" i="1"/>
  <c r="J16" i="1"/>
  <c r="I16" i="1"/>
  <c r="N15" i="1"/>
  <c r="M15" i="1"/>
  <c r="L15" i="1"/>
  <c r="K15" i="1"/>
  <c r="N12" i="1"/>
  <c r="M12" i="1"/>
  <c r="L12" i="1"/>
  <c r="K12" i="1"/>
  <c r="J12" i="1"/>
  <c r="I12" i="1"/>
  <c r="E12" i="1"/>
  <c r="E16" i="1" s="1"/>
  <c r="E21" i="1" s="1"/>
  <c r="E30" i="1" s="1"/>
  <c r="E34" i="1" s="1"/>
  <c r="E39" i="1" s="1"/>
  <c r="N10" i="1"/>
  <c r="M10" i="1"/>
  <c r="L10" i="1"/>
  <c r="K10" i="1"/>
  <c r="J10" i="1"/>
  <c r="I10" i="1"/>
  <c r="H10" i="1"/>
  <c r="H12" i="1" s="1"/>
  <c r="H16" i="1" s="1"/>
  <c r="H21" i="1" s="1"/>
  <c r="G10" i="1"/>
  <c r="G12" i="1" s="1"/>
  <c r="G16" i="1" s="1"/>
  <c r="G21" i="1" s="1"/>
  <c r="G30" i="1" s="1"/>
  <c r="G34" i="1" s="1"/>
  <c r="F10" i="1"/>
  <c r="F12" i="1" s="1"/>
  <c r="F16" i="1" s="1"/>
  <c r="F21" i="1" s="1"/>
  <c r="F30" i="1" s="1"/>
  <c r="F34" i="1" s="1"/>
  <c r="F39" i="1" s="1"/>
  <c r="E10" i="1"/>
  <c r="D10" i="1"/>
  <c r="D12" i="1" s="1"/>
  <c r="D16" i="1" s="1"/>
  <c r="D21" i="1" s="1"/>
  <c r="D30" i="1" s="1"/>
  <c r="D34" i="1" s="1"/>
  <c r="D39" i="1" s="1"/>
  <c r="C10" i="1"/>
  <c r="C12" i="1" s="1"/>
  <c r="C16" i="1" s="1"/>
  <c r="C21" i="1" s="1"/>
  <c r="C30" i="1" s="1"/>
  <c r="C34" i="1" s="1"/>
  <c r="C39" i="1" s="1"/>
  <c r="B10" i="1"/>
  <c r="B12" i="1" s="1"/>
  <c r="B16" i="1" s="1"/>
  <c r="B21" i="1" s="1"/>
  <c r="B30" i="1" s="1"/>
  <c r="B34" i="1" s="1"/>
  <c r="B39" i="1" l="1"/>
  <c r="B36" i="1"/>
</calcChain>
</file>

<file path=xl/sharedStrings.xml><?xml version="1.0" encoding="utf-8"?>
<sst xmlns="http://schemas.openxmlformats.org/spreadsheetml/2006/main" count="118" uniqueCount="73">
  <si>
    <t>بنك الشام</t>
  </si>
  <si>
    <t xml:space="preserve">قائمة الدخل </t>
  </si>
  <si>
    <t>Statement of Income</t>
  </si>
  <si>
    <t>بعد تطبيق المعيار رقم 30</t>
  </si>
  <si>
    <t>البيان</t>
  </si>
  <si>
    <t>Revenue:</t>
  </si>
  <si>
    <t>إيرادات ذمم البيوع المؤجلة وأرصدة التمويلات</t>
  </si>
  <si>
    <t xml:space="preserve">Income from sales receivable and financing balances </t>
  </si>
  <si>
    <t>مخصص تدني ذمم البيوع المؤجلة وأرصدة التمويلات</t>
  </si>
  <si>
    <t>-</t>
  </si>
  <si>
    <t>Impairment provision for sales receivable and  financing balances</t>
  </si>
  <si>
    <t>إيرادات من المصارف والمؤسسات المالية</t>
  </si>
  <si>
    <t>Income from banks and financial institutions</t>
  </si>
  <si>
    <t>المصاريف التي يتحملها الوعاء المشترك</t>
  </si>
  <si>
    <t>Expenses charged to the joint venture container</t>
  </si>
  <si>
    <t>إجمالي دخل الاستثمارات المشتركة بين المصرف وحسابات الاستثمار المطلقة</t>
  </si>
  <si>
    <t xml:space="preserve">Total income from the investment of the bank and the unrestricted investment accounts  </t>
  </si>
  <si>
    <t>احتياطي معدل الأرباح</t>
  </si>
  <si>
    <t>Gains rate provision</t>
  </si>
  <si>
    <t>إجمالي دخل الاستثمارات بعد تنزيل احتياطي معدل الأرباح</t>
  </si>
  <si>
    <t>Total investment income after deducting gains rate reserve</t>
  </si>
  <si>
    <t>احتياطي مخاطر الاستثمار</t>
  </si>
  <si>
    <t>Investment risk reserve</t>
  </si>
  <si>
    <t>حصة أصحاب حسابات الاستثمار المطلقة من الدخل المشترك القابل للتوزيع</t>
  </si>
  <si>
    <t>The share of the unrestricted investment account from the distributable joint income</t>
  </si>
  <si>
    <t>العائد على حساب الاستثمار</t>
  </si>
  <si>
    <t>Gains rate for investements Account</t>
  </si>
  <si>
    <t>حصة المصرف من الدخل المشترك بصفته مضارب ووكيل بالاستثمار ورب مال</t>
  </si>
  <si>
    <t>Bank's share in the joint income as a Mudarib, investment deputy  and Fund Owner</t>
  </si>
  <si>
    <t>إيرادات الخدمات المصرفية</t>
  </si>
  <si>
    <t>Income from banking services</t>
  </si>
  <si>
    <t>أرباح (خسائر) فروقات العملات الأجنبية (القطع التشغيلي)</t>
  </si>
  <si>
    <t>Earnings (loss) of the foreign currencies differences (operational position)</t>
  </si>
  <si>
    <t>أرباح (خسائر) ناتجة عن تقييم مركز القطع البنيوي</t>
  </si>
  <si>
    <t xml:space="preserve">Earnings (loss) of the structural position evaluation </t>
  </si>
  <si>
    <t xml:space="preserve">إيرادات أخرى </t>
  </si>
  <si>
    <t>Other income</t>
  </si>
  <si>
    <t>إجمالي الدخل الخاص بالمصرف</t>
  </si>
  <si>
    <t>Total bank's income</t>
  </si>
  <si>
    <t>نفقات الموظفين</t>
  </si>
  <si>
    <t>Staff expenses</t>
  </si>
  <si>
    <t>استهلاكات وإطفاءات</t>
  </si>
  <si>
    <t>Depreciation and amortization</t>
  </si>
  <si>
    <t>مصاريف أخرى</t>
  </si>
  <si>
    <t>Other expenses</t>
  </si>
  <si>
    <t>مخصصات متنوعة</t>
  </si>
  <si>
    <t>Miscellaneous Provisions</t>
  </si>
  <si>
    <t>مصاريف إدارية وعمومية</t>
  </si>
  <si>
    <t>General Administrative Expenses</t>
  </si>
  <si>
    <t>إجمالي المصروفات</t>
  </si>
  <si>
    <t>Total Expenses</t>
  </si>
  <si>
    <t>الربح/(الخسارة) قبل الضريبة</t>
  </si>
  <si>
    <t>Profit/(loss) befor tax</t>
  </si>
  <si>
    <t>إيراد(مصروف) ضريبة الدخل</t>
  </si>
  <si>
    <t>Income/ (expense) income tax</t>
  </si>
  <si>
    <t>ضريبة ريع رؤوس الأموال الناجمة عن أعمال البنك في الخارج</t>
  </si>
  <si>
    <t>Capital revenue -tax arising from the bank's business abroad</t>
  </si>
  <si>
    <t>الزكاة</t>
  </si>
  <si>
    <t xml:space="preserve">-   </t>
  </si>
  <si>
    <t>Zakat</t>
  </si>
  <si>
    <t>صافي الربح السنة</t>
  </si>
  <si>
    <t xml:space="preserve">Net Profit </t>
  </si>
  <si>
    <t>يعود الى:</t>
  </si>
  <si>
    <t>Attributable to:</t>
  </si>
  <si>
    <t>مساهمي المصرف</t>
  </si>
  <si>
    <t>Bank shareholders</t>
  </si>
  <si>
    <t>حقوق غير المسيطرة</t>
  </si>
  <si>
    <t xml:space="preserve">Non-controlling interests </t>
  </si>
  <si>
    <t>عائد السهم (ل.س)*</t>
  </si>
  <si>
    <t xml:space="preserve"> Basic earnings per share </t>
  </si>
  <si>
    <t>تم تعديل عائد السهم للسنوات السابقة بناء على عملية التجزئة التي تمت على سهم الشركة بعام 2010 لتصبح قيمة السهم 100 ل.س بدلاً من 1000 ل.س</t>
  </si>
  <si>
    <t xml:space="preserve">The earnings per share have been adjusted for the previous years  based on the split process on 2010  that modified the nominal value per share from 1000 SP to 100 SP </t>
  </si>
  <si>
    <t>أن الاختلاف في بيان دخل عام 2019 في بند المصاريف الأخرى، ناتج عن إعادة تصنيف ضريبة ريع رؤوس الأموال المتداولة بحسب متطلبات مصرف سورية المركزي</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</si>
</sst>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_(* #,##0.000_);_(* \(#,##0.000\);_(* &quot;-&quot;??_);_(@_)"/>
    <numFmt numFmtId="165" formatCode="_(* #,##0_);_(* \(#,##0\);_(* &quot;-&quot;??_);_(@_)"/>
    <numFmt numFmtId="166" formatCode="_-* #,##0_-;\-* #,##0_-;_-* &quot;-&quot;_-;_-@_-"/>
    <numFmt numFmtId="167" formatCode="_(* #,##0.00_);_(* \(#,##0.00\);_(* &quot;-&quot;_);_(@_)"/>
  </numFmts>
  <fonts count="12" x14ac:knownFonts="1">
    <font>
      <sz val="11"/>
      <color theme="1"/>
      <name val="Calibri"/>
      <family val="2"/>
      <scheme val="minor"/>
    </font>
    <font>
      <sz val="11"/>
      <color theme="1"/>
      <name val="Calibri"/>
      <family val="2"/>
      <scheme val="minor"/>
    </font>
    <font>
      <b/>
      <sz val="14"/>
      <color rgb="FFFF0000"/>
      <name val="Arabic Transparent"/>
    </font>
    <font>
      <sz val="13"/>
      <color theme="1"/>
      <name val="Arabic Transparent"/>
      <charset val="178"/>
    </font>
    <font>
      <b/>
      <sz val="14"/>
      <color theme="0"/>
      <name val="Arabic Transparent"/>
      <charset val="178"/>
    </font>
    <font>
      <sz val="14"/>
      <color theme="1"/>
      <name val="Arabic Transparent"/>
      <charset val="178"/>
    </font>
    <font>
      <b/>
      <sz val="13"/>
      <color theme="0"/>
      <name val="Arabic Transparent"/>
      <charset val="178"/>
    </font>
    <font>
      <b/>
      <sz val="13"/>
      <color theme="1"/>
      <name val="Arabic Transparent"/>
    </font>
    <font>
      <u val="singleAccounting"/>
      <sz val="13"/>
      <color theme="1"/>
      <name val="Arabic Transparent"/>
      <charset val="178"/>
    </font>
    <font>
      <sz val="11"/>
      <color rgb="FF000000"/>
      <name val="Arial"/>
      <family val="2"/>
    </font>
    <font>
      <b/>
      <sz val="13"/>
      <color theme="1"/>
      <name val="Arabic Transparent"/>
      <charset val="178"/>
    </font>
    <font>
      <b/>
      <sz val="13"/>
      <color rgb="FFFF0000"/>
      <name val="Calibri"/>
      <family val="2"/>
      <scheme val="minor"/>
    </font>
  </fonts>
  <fills count="5">
    <fill>
      <patternFill patternType="none"/>
    </fill>
    <fill>
      <patternFill patternType="gray125"/>
    </fill>
    <fill>
      <patternFill patternType="solid">
        <fgColor theme="3" tint="-0.249977111117893"/>
        <bgColor indexed="64"/>
      </patternFill>
    </fill>
    <fill>
      <patternFill patternType="solid">
        <fgColor theme="4" tint="0.59999389629810485"/>
        <bgColor indexed="64"/>
      </patternFill>
    </fill>
    <fill>
      <patternFill patternType="solid">
        <fgColor theme="0"/>
        <bgColor indexed="64"/>
      </patternFill>
    </fill>
  </fills>
  <borders count="7">
    <border>
      <left/>
      <right/>
      <top/>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s>
  <cellStyleXfs count="3">
    <xf numFmtId="0" fontId="0" fillId="0" borderId="0"/>
    <xf numFmtId="43" fontId="1" fillId="0" borderId="0" applyFont="0" applyFill="0" applyBorder="0" applyAlignment="0" applyProtection="0"/>
    <xf numFmtId="166" fontId="1" fillId="0" borderId="0" applyFont="0" applyFill="0" applyBorder="0" applyAlignment="0" applyProtection="0"/>
  </cellStyleXfs>
  <cellXfs count="77">
    <xf numFmtId="0" fontId="0" fillId="0" borderId="0" xfId="0"/>
    <xf numFmtId="0" fontId="2" fillId="0" borderId="0" xfId="0" applyFont="1"/>
    <xf numFmtId="164" fontId="2" fillId="0" borderId="0" xfId="1" applyNumberFormat="1" applyFont="1"/>
    <xf numFmtId="0" fontId="3" fillId="0" borderId="0" xfId="0" applyFont="1" applyAlignment="1">
      <alignment horizontal="right"/>
    </xf>
    <xf numFmtId="0" fontId="3" fillId="0" borderId="0" xfId="0" applyFont="1"/>
    <xf numFmtId="0" fontId="3" fillId="0" borderId="0" xfId="0" applyFont="1" applyAlignment="1">
      <alignment horizontal="center"/>
    </xf>
    <xf numFmtId="0" fontId="4" fillId="2" borderId="0" xfId="0" applyFont="1" applyFill="1" applyAlignment="1">
      <alignment horizontal="right" vertical="center"/>
    </xf>
    <xf numFmtId="164" fontId="4" fillId="2" borderId="0" xfId="1" applyNumberFormat="1" applyFont="1" applyFill="1" applyAlignment="1">
      <alignment horizontal="right" vertical="center"/>
    </xf>
    <xf numFmtId="0" fontId="4" fillId="2" borderId="0" xfId="0" applyFont="1" applyFill="1" applyAlignment="1">
      <alignment horizontal="center" vertical="center"/>
    </xf>
    <xf numFmtId="0" fontId="4" fillId="2" borderId="0" xfId="0" applyFont="1" applyFill="1" applyAlignment="1">
      <alignment horizontal="left" vertical="center"/>
    </xf>
    <xf numFmtId="0" fontId="3" fillId="0" borderId="0" xfId="0" applyFont="1" applyAlignment="1">
      <alignment horizontal="right" vertical="center"/>
    </xf>
    <xf numFmtId="0" fontId="3" fillId="3" borderId="0" xfId="0" applyFont="1" applyFill="1" applyAlignment="1">
      <alignment horizontal="right" vertical="center"/>
    </xf>
    <xf numFmtId="0" fontId="5" fillId="3" borderId="1" xfId="0" applyFont="1" applyFill="1" applyBorder="1" applyAlignment="1"/>
    <xf numFmtId="164" fontId="5" fillId="3" borderId="1" xfId="1" applyNumberFormat="1" applyFont="1" applyFill="1" applyBorder="1" applyAlignment="1"/>
    <xf numFmtId="0" fontId="3" fillId="0" borderId="0" xfId="0" applyFont="1" applyAlignment="1">
      <alignment horizontal="center" vertical="center"/>
    </xf>
    <xf numFmtId="0" fontId="6" fillId="2" borderId="2" xfId="0" applyFont="1" applyFill="1" applyBorder="1" applyAlignment="1">
      <alignment horizontal="right" vertical="center"/>
    </xf>
    <xf numFmtId="0" fontId="6" fillId="2" borderId="2" xfId="0" applyFont="1" applyFill="1" applyBorder="1" applyAlignment="1">
      <alignment horizontal="center" vertical="center"/>
    </xf>
    <xf numFmtId="49" fontId="6" fillId="2" borderId="2" xfId="1" applyNumberFormat="1" applyFont="1" applyFill="1" applyBorder="1" applyAlignment="1">
      <alignment horizontal="center" vertical="center"/>
    </xf>
    <xf numFmtId="0" fontId="6" fillId="2" borderId="2" xfId="0" applyFont="1" applyFill="1" applyBorder="1" applyAlignment="1">
      <alignment horizontal="left" vertical="center"/>
    </xf>
    <xf numFmtId="0" fontId="3" fillId="0" borderId="3" xfId="0" applyFont="1" applyBorder="1"/>
    <xf numFmtId="164" fontId="3" fillId="0" borderId="3" xfId="1" applyNumberFormat="1" applyFont="1" applyBorder="1"/>
    <xf numFmtId="0" fontId="3" fillId="0" borderId="3" xfId="0" applyFont="1" applyBorder="1" applyAlignment="1">
      <alignment horizontal="right"/>
    </xf>
    <xf numFmtId="0" fontId="3" fillId="0" borderId="3" xfId="0" applyFont="1" applyBorder="1" applyAlignment="1">
      <alignment horizontal="center"/>
    </xf>
    <xf numFmtId="37" fontId="3" fillId="0" borderId="3" xfId="0" applyNumberFormat="1" applyFont="1" applyBorder="1"/>
    <xf numFmtId="3" fontId="7" fillId="0" borderId="3" xfId="0" applyNumberFormat="1" applyFont="1" applyBorder="1"/>
    <xf numFmtId="165" fontId="3" fillId="0" borderId="3" xfId="1" applyNumberFormat="1" applyFont="1" applyBorder="1"/>
    <xf numFmtId="41" fontId="3" fillId="0" borderId="3" xfId="2" applyNumberFormat="1" applyFont="1" applyFill="1" applyBorder="1" applyAlignment="1">
      <alignment horizontal="right"/>
    </xf>
    <xf numFmtId="41" fontId="3" fillId="0" borderId="3" xfId="2" applyNumberFormat="1" applyFont="1" applyFill="1" applyBorder="1"/>
    <xf numFmtId="41" fontId="3" fillId="0" borderId="3" xfId="2" applyNumberFormat="1" applyFont="1" applyFill="1" applyBorder="1" applyAlignment="1">
      <alignment horizontal="left" vertical="center" wrapText="1" readingOrder="1"/>
    </xf>
    <xf numFmtId="165" fontId="8" fillId="0" borderId="3" xfId="1" applyNumberFormat="1" applyFont="1" applyBorder="1"/>
    <xf numFmtId="165" fontId="8" fillId="0" borderId="3" xfId="1" applyNumberFormat="1" applyFont="1" applyFill="1" applyBorder="1" applyAlignment="1">
      <alignment horizontal="right"/>
    </xf>
    <xf numFmtId="41" fontId="8" fillId="0" borderId="3" xfId="2" applyNumberFormat="1" applyFont="1" applyFill="1" applyBorder="1" applyAlignment="1">
      <alignment horizontal="right"/>
    </xf>
    <xf numFmtId="41" fontId="8" fillId="0" borderId="3" xfId="2" applyNumberFormat="1" applyFont="1" applyFill="1" applyBorder="1"/>
    <xf numFmtId="0" fontId="6" fillId="2" borderId="3" xfId="0" applyFont="1" applyFill="1" applyBorder="1" applyAlignment="1">
      <alignment horizontal="right" vertical="center"/>
    </xf>
    <xf numFmtId="165" fontId="6" fillId="2" borderId="3" xfId="1" applyNumberFormat="1" applyFont="1" applyFill="1" applyBorder="1" applyAlignment="1">
      <alignment horizontal="right" vertical="center"/>
    </xf>
    <xf numFmtId="165" fontId="6" fillId="2" borderId="3" xfId="1" applyNumberFormat="1" applyFont="1" applyFill="1" applyBorder="1" applyAlignment="1">
      <alignment horizontal="right"/>
    </xf>
    <xf numFmtId="41" fontId="6" fillId="2" borderId="3" xfId="2" applyNumberFormat="1" applyFont="1" applyFill="1" applyBorder="1" applyAlignment="1">
      <alignment horizontal="right"/>
    </xf>
    <xf numFmtId="41" fontId="6" fillId="2" borderId="3" xfId="2" applyNumberFormat="1" applyFont="1" applyFill="1" applyBorder="1" applyAlignment="1"/>
    <xf numFmtId="41" fontId="6" fillId="2" borderId="3" xfId="2" applyNumberFormat="1" applyFont="1" applyFill="1" applyBorder="1" applyAlignment="1">
      <alignment vertical="center"/>
    </xf>
    <xf numFmtId="37" fontId="3" fillId="0" borderId="3" xfId="0" applyNumberFormat="1" applyFont="1" applyBorder="1" applyAlignment="1">
      <alignment horizontal="right"/>
    </xf>
    <xf numFmtId="165" fontId="6" fillId="2" borderId="3" xfId="0" applyNumberFormat="1" applyFont="1" applyFill="1" applyBorder="1" applyAlignment="1">
      <alignment horizontal="right" vertical="center"/>
    </xf>
    <xf numFmtId="0" fontId="9" fillId="0" borderId="0" xfId="0" applyFont="1" applyAlignment="1">
      <alignment horizontal="right" vertical="center" wrapText="1" readingOrder="2"/>
    </xf>
    <xf numFmtId="165" fontId="9" fillId="0" borderId="0" xfId="1" applyNumberFormat="1" applyFont="1" applyAlignment="1">
      <alignment horizontal="right" vertical="center" wrapText="1" readingOrder="2"/>
    </xf>
    <xf numFmtId="0" fontId="9" fillId="0" borderId="0" xfId="0" applyFont="1" applyAlignment="1">
      <alignment horizontal="center" vertical="center" wrapText="1" readingOrder="2"/>
    </xf>
    <xf numFmtId="165" fontId="3" fillId="0" borderId="3" xfId="1" applyNumberFormat="1" applyFont="1" applyFill="1" applyBorder="1"/>
    <xf numFmtId="43" fontId="8" fillId="0" borderId="4" xfId="1" applyFont="1" applyBorder="1"/>
    <xf numFmtId="165" fontId="6" fillId="2" borderId="5" xfId="1" applyNumberFormat="1" applyFont="1" applyFill="1" applyBorder="1" applyAlignment="1">
      <alignment horizontal="right" vertical="center"/>
    </xf>
    <xf numFmtId="165" fontId="8" fillId="0" borderId="4" xfId="1" applyNumberFormat="1" applyFont="1" applyBorder="1"/>
    <xf numFmtId="165" fontId="6" fillId="2" borderId="5" xfId="0" applyNumberFormat="1" applyFont="1" applyFill="1" applyBorder="1" applyAlignment="1">
      <alignment horizontal="right" vertical="center"/>
    </xf>
    <xf numFmtId="0" fontId="10" fillId="0" borderId="3" xfId="0" applyFont="1" applyBorder="1"/>
    <xf numFmtId="165" fontId="10" fillId="0" borderId="3" xfId="1" applyNumberFormat="1" applyFont="1" applyBorder="1"/>
    <xf numFmtId="0" fontId="10" fillId="0" borderId="3" xfId="0" applyFont="1" applyBorder="1" applyAlignment="1">
      <alignment horizontal="right"/>
    </xf>
    <xf numFmtId="0" fontId="10" fillId="0" borderId="3" xfId="0" applyFont="1" applyBorder="1" applyAlignment="1">
      <alignment horizontal="center"/>
    </xf>
    <xf numFmtId="41" fontId="6" fillId="4" borderId="3" xfId="2" applyNumberFormat="1" applyFont="1" applyFill="1" applyBorder="1" applyAlignment="1"/>
    <xf numFmtId="41" fontId="7" fillId="0" borderId="3" xfId="2" applyNumberFormat="1" applyFont="1" applyFill="1" applyBorder="1" applyAlignment="1">
      <alignment horizontal="left" vertical="center" wrapText="1" readingOrder="1"/>
    </xf>
    <xf numFmtId="0" fontId="6" fillId="2" borderId="4" xfId="0" applyFont="1" applyFill="1" applyBorder="1" applyAlignment="1">
      <alignment vertical="center"/>
    </xf>
    <xf numFmtId="43" fontId="6" fillId="2" borderId="6" xfId="1" applyNumberFormat="1" applyFont="1" applyFill="1" applyBorder="1" applyAlignment="1">
      <alignment vertical="center"/>
    </xf>
    <xf numFmtId="2" fontId="6" fillId="2" borderId="6" xfId="0" applyNumberFormat="1" applyFont="1" applyFill="1" applyBorder="1" applyAlignment="1">
      <alignment vertical="center"/>
    </xf>
    <xf numFmtId="167" fontId="6" fillId="2" borderId="3" xfId="2" applyNumberFormat="1" applyFont="1" applyFill="1" applyBorder="1" applyAlignment="1"/>
    <xf numFmtId="0" fontId="3" fillId="0" borderId="0" xfId="0" applyFont="1" applyAlignment="1"/>
    <xf numFmtId="0" fontId="6" fillId="0" borderId="0" xfId="0" applyFont="1" applyFill="1" applyBorder="1" applyAlignment="1">
      <alignment horizontal="right" vertical="center"/>
    </xf>
    <xf numFmtId="164" fontId="6" fillId="0" borderId="0" xfId="1" applyNumberFormat="1" applyFont="1" applyFill="1" applyBorder="1" applyAlignment="1">
      <alignment horizontal="right" vertical="center"/>
    </xf>
    <xf numFmtId="2" fontId="6" fillId="0" borderId="0" xfId="0" applyNumberFormat="1" applyFont="1" applyFill="1" applyBorder="1" applyAlignment="1">
      <alignment horizontal="right" vertical="center"/>
    </xf>
    <xf numFmtId="2" fontId="6" fillId="0" borderId="0" xfId="0" applyNumberFormat="1" applyFont="1" applyFill="1" applyBorder="1" applyAlignment="1">
      <alignment horizontal="center" vertical="center"/>
    </xf>
    <xf numFmtId="167" fontId="6" fillId="0" borderId="0" xfId="2" applyNumberFormat="1" applyFont="1" applyFill="1" applyBorder="1" applyAlignment="1"/>
    <xf numFmtId="0" fontId="3" fillId="0" borderId="0" xfId="0" applyFont="1" applyFill="1"/>
    <xf numFmtId="164" fontId="0" fillId="0" borderId="0" xfId="1" applyNumberFormat="1" applyFont="1"/>
    <xf numFmtId="0" fontId="0" fillId="0" borderId="0" xfId="0" applyAlignment="1">
      <alignment horizontal="right"/>
    </xf>
    <xf numFmtId="0" fontId="0" fillId="0" borderId="0" xfId="0" applyAlignment="1">
      <alignment horizontal="center"/>
    </xf>
    <xf numFmtId="2" fontId="3" fillId="0" borderId="0" xfId="0" applyNumberFormat="1" applyFont="1" applyAlignment="1"/>
    <xf numFmtId="0" fontId="3" fillId="0" borderId="0" xfId="0" applyFont="1" applyFill="1" applyAlignment="1">
      <alignment horizontal="left"/>
    </xf>
    <xf numFmtId="0" fontId="3" fillId="0" borderId="0" xfId="0" applyFont="1" applyFill="1" applyAlignment="1"/>
    <xf numFmtId="164" fontId="3" fillId="0" borderId="0" xfId="1" applyNumberFormat="1" applyFont="1" applyAlignment="1"/>
    <xf numFmtId="0" fontId="11" fillId="0" borderId="0" xfId="0" applyFont="1"/>
    <xf numFmtId="0" fontId="0" fillId="0" borderId="0" xfId="0" applyFont="1"/>
    <xf numFmtId="164" fontId="3" fillId="0" borderId="0" xfId="1" applyNumberFormat="1" applyFont="1"/>
    <xf numFmtId="0" fontId="0" fillId="0" borderId="0" xfId="0" applyAlignment="1">
      <alignment horizontal="center"/>
    </xf>
  </cellXfs>
  <cellStyles count="3">
    <cellStyle name="Comma" xfId="1" builtinId="3"/>
    <cellStyle name="Comma [0]" xfId="2"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HAM-B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حركة الأسعار"/>
      <sheetName val="تقرير الملكية"/>
      <sheetName val="بيانات التداول"/>
      <sheetName val="قيم التداول"/>
      <sheetName val="معلومات عامة"/>
      <sheetName val="نسب مالية"/>
      <sheetName val="تدفقات"/>
      <sheetName val="قائمة الدخل "/>
      <sheetName val="قائمة المركز المالي"/>
    </sheetNames>
    <sheetDataSet>
      <sheetData sheetId="0"/>
      <sheetData sheetId="1"/>
      <sheetData sheetId="2"/>
      <sheetData sheetId="3"/>
      <sheetData sheetId="4"/>
      <sheetData sheetId="5">
        <row r="27">
          <cell r="B27">
            <v>80000000</v>
          </cell>
          <cell r="C27">
            <v>60000000</v>
          </cell>
          <cell r="D27">
            <v>52500000</v>
          </cell>
          <cell r="E27">
            <v>52500000</v>
          </cell>
          <cell r="F27">
            <v>50000000</v>
          </cell>
          <cell r="I27">
            <v>50000000</v>
          </cell>
          <cell r="J27">
            <v>50000000</v>
          </cell>
          <cell r="K27">
            <v>50000000</v>
          </cell>
          <cell r="L27">
            <v>49916663.009999998</v>
          </cell>
          <cell r="M27">
            <v>4981566.8499999996</v>
          </cell>
          <cell r="N27">
            <v>2501735.5</v>
          </cell>
        </row>
      </sheetData>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rightToLeft="1" tabSelected="1" workbookViewId="0">
      <selection activeCell="B35" sqref="B35"/>
    </sheetView>
  </sheetViews>
  <sheetFormatPr defaultColWidth="9.140625" defaultRowHeight="16.5" x14ac:dyDescent="0.25"/>
  <cols>
    <col min="1" max="1" width="65.85546875" style="4" customWidth="1"/>
    <col min="2" max="2" width="19.5703125" style="4" bestFit="1" customWidth="1"/>
    <col min="3" max="3" width="20.7109375" style="75" customWidth="1"/>
    <col min="4" max="4" width="20.140625" style="75" customWidth="1"/>
    <col min="5" max="5" width="19.140625" style="3" bestFit="1" customWidth="1"/>
    <col min="6" max="6" width="19.140625" style="4" bestFit="1" customWidth="1"/>
    <col min="7" max="7" width="19.5703125" style="5" bestFit="1" customWidth="1"/>
    <col min="8" max="10" width="19.140625" style="4" bestFit="1" customWidth="1"/>
    <col min="11" max="11" width="18.28515625" style="4" bestFit="1" customWidth="1"/>
    <col min="12" max="14" width="17" style="4" bestFit="1" customWidth="1"/>
    <col min="15" max="15" width="59.28515625" style="4" customWidth="1"/>
    <col min="16" max="16" width="9.140625" style="4"/>
    <col min="17" max="17" width="44.28515625" style="4" customWidth="1"/>
    <col min="18" max="16384" width="9.140625" style="4"/>
  </cols>
  <sheetData>
    <row r="1" spans="1:17" ht="18" x14ac:dyDescent="0.25">
      <c r="A1" s="1" t="s">
        <v>0</v>
      </c>
      <c r="B1" s="1"/>
      <c r="C1" s="2"/>
      <c r="D1" s="2"/>
    </row>
    <row r="2" spans="1:17" ht="18" x14ac:dyDescent="0.25">
      <c r="A2" s="6" t="s">
        <v>1</v>
      </c>
      <c r="B2" s="6"/>
      <c r="C2" s="7"/>
      <c r="D2" s="7"/>
      <c r="E2" s="6"/>
      <c r="F2" s="6"/>
      <c r="G2" s="8"/>
      <c r="H2" s="6"/>
      <c r="I2" s="6"/>
      <c r="J2" s="6"/>
      <c r="K2" s="6"/>
      <c r="L2" s="6"/>
      <c r="M2" s="6"/>
      <c r="N2" s="6"/>
      <c r="O2" s="9" t="s">
        <v>2</v>
      </c>
    </row>
    <row r="3" spans="1:17" ht="18" x14ac:dyDescent="0.25">
      <c r="A3" s="10"/>
      <c r="B3" s="11"/>
      <c r="C3" s="12" t="s">
        <v>3</v>
      </c>
      <c r="D3" s="13"/>
      <c r="E3" s="10"/>
      <c r="F3" s="10"/>
      <c r="G3" s="14"/>
      <c r="H3" s="10"/>
      <c r="I3" s="10"/>
      <c r="J3" s="10"/>
      <c r="K3" s="10"/>
      <c r="L3" s="10"/>
      <c r="M3" s="10"/>
      <c r="N3" s="10"/>
    </row>
    <row r="4" spans="1:17" s="5" customFormat="1" x14ac:dyDescent="0.25">
      <c r="A4" s="15" t="s">
        <v>4</v>
      </c>
      <c r="B4" s="16">
        <v>2020</v>
      </c>
      <c r="C4" s="17">
        <v>2019</v>
      </c>
      <c r="D4" s="17">
        <v>2018</v>
      </c>
      <c r="E4" s="16">
        <v>2018</v>
      </c>
      <c r="F4" s="16">
        <v>2017</v>
      </c>
      <c r="G4" s="16">
        <v>2016</v>
      </c>
      <c r="H4" s="16">
        <v>2015</v>
      </c>
      <c r="I4" s="16">
        <v>2014</v>
      </c>
      <c r="J4" s="16">
        <v>2013</v>
      </c>
      <c r="K4" s="16">
        <v>2012</v>
      </c>
      <c r="L4" s="16">
        <v>2011</v>
      </c>
      <c r="M4" s="16">
        <v>2010</v>
      </c>
      <c r="N4" s="16">
        <v>2009</v>
      </c>
      <c r="O4" s="18" t="s">
        <v>2</v>
      </c>
      <c r="Q4" s="4"/>
    </row>
    <row r="5" spans="1:17" x14ac:dyDescent="0.25">
      <c r="A5" s="19"/>
      <c r="B5" s="19"/>
      <c r="C5" s="20"/>
      <c r="D5" s="20"/>
      <c r="E5" s="21"/>
      <c r="F5" s="19"/>
      <c r="G5" s="22"/>
      <c r="H5" s="19"/>
      <c r="I5" s="23"/>
      <c r="J5" s="23"/>
      <c r="K5" s="23"/>
      <c r="L5" s="23"/>
      <c r="M5" s="23"/>
      <c r="N5" s="23"/>
      <c r="O5" s="24" t="s">
        <v>5</v>
      </c>
    </row>
    <row r="6" spans="1:17" x14ac:dyDescent="0.25">
      <c r="A6" s="19" t="s">
        <v>6</v>
      </c>
      <c r="B6" s="25">
        <v>7097620995</v>
      </c>
      <c r="C6" s="25">
        <v>6170226752</v>
      </c>
      <c r="D6" s="25">
        <v>4607373963</v>
      </c>
      <c r="E6" s="26">
        <v>4607373963</v>
      </c>
      <c r="F6" s="27">
        <v>4057310091</v>
      </c>
      <c r="G6" s="27">
        <v>2394371971</v>
      </c>
      <c r="H6" s="27">
        <v>1326284467</v>
      </c>
      <c r="I6" s="27">
        <v>465760404</v>
      </c>
      <c r="J6" s="27">
        <v>391634725</v>
      </c>
      <c r="K6" s="27">
        <v>688205500</v>
      </c>
      <c r="L6" s="27">
        <v>885848225</v>
      </c>
      <c r="M6" s="27">
        <v>621726040</v>
      </c>
      <c r="N6" s="27">
        <v>283315277</v>
      </c>
      <c r="O6" s="28" t="s">
        <v>7</v>
      </c>
    </row>
    <row r="7" spans="1:17" ht="33" x14ac:dyDescent="0.25">
      <c r="A7" s="19" t="s">
        <v>8</v>
      </c>
      <c r="B7" s="26" t="s">
        <v>9</v>
      </c>
      <c r="C7" s="26" t="s">
        <v>9</v>
      </c>
      <c r="D7" s="26" t="s">
        <v>9</v>
      </c>
      <c r="E7" s="26" t="s">
        <v>9</v>
      </c>
      <c r="F7" s="26" t="s">
        <v>9</v>
      </c>
      <c r="G7" s="26" t="s">
        <v>9</v>
      </c>
      <c r="H7" s="26" t="s">
        <v>9</v>
      </c>
      <c r="I7" s="26" t="s">
        <v>9</v>
      </c>
      <c r="J7" s="27">
        <v>-215694328</v>
      </c>
      <c r="K7" s="27">
        <v>-312570227</v>
      </c>
      <c r="L7" s="27">
        <v>-249600000</v>
      </c>
      <c r="M7" s="27">
        <v>-20400000</v>
      </c>
      <c r="N7" s="27">
        <v>-4600000</v>
      </c>
      <c r="O7" s="28" t="s">
        <v>10</v>
      </c>
    </row>
    <row r="8" spans="1:17" x14ac:dyDescent="0.25">
      <c r="A8" s="19" t="s">
        <v>11</v>
      </c>
      <c r="B8" s="25">
        <v>142593295</v>
      </c>
      <c r="C8" s="25">
        <v>258339930</v>
      </c>
      <c r="D8" s="25">
        <v>359658992</v>
      </c>
      <c r="E8" s="26">
        <v>359658992</v>
      </c>
      <c r="F8" s="27">
        <v>881586701</v>
      </c>
      <c r="G8" s="27">
        <v>978295038</v>
      </c>
      <c r="H8" s="27">
        <v>219975957</v>
      </c>
      <c r="I8" s="27">
        <v>193448854</v>
      </c>
      <c r="J8" s="27">
        <v>60402842</v>
      </c>
      <c r="K8" s="27">
        <v>10661669</v>
      </c>
      <c r="L8" s="27">
        <v>3521449</v>
      </c>
      <c r="M8" s="27">
        <v>8417771</v>
      </c>
      <c r="N8" s="27">
        <v>18559854</v>
      </c>
      <c r="O8" s="28" t="s">
        <v>12</v>
      </c>
    </row>
    <row r="9" spans="1:17" ht="18.75" x14ac:dyDescent="0.4">
      <c r="A9" s="19" t="s">
        <v>13</v>
      </c>
      <c r="B9" s="29">
        <v>0</v>
      </c>
      <c r="C9" s="30">
        <v>0</v>
      </c>
      <c r="D9" s="30">
        <v>0</v>
      </c>
      <c r="E9" s="31">
        <v>0</v>
      </c>
      <c r="F9" s="32">
        <v>-6618228</v>
      </c>
      <c r="G9" s="32">
        <v>-40887514</v>
      </c>
      <c r="H9" s="32">
        <v>-30895567</v>
      </c>
      <c r="I9" s="32">
        <v>-15853273</v>
      </c>
      <c r="J9" s="32">
        <v>-12416563</v>
      </c>
      <c r="K9" s="31" t="s">
        <v>9</v>
      </c>
      <c r="L9" s="31" t="s">
        <v>9</v>
      </c>
      <c r="M9" s="31" t="s">
        <v>9</v>
      </c>
      <c r="N9" s="31" t="s">
        <v>9</v>
      </c>
      <c r="O9" s="28" t="s">
        <v>14</v>
      </c>
    </row>
    <row r="10" spans="1:17" x14ac:dyDescent="0.25">
      <c r="A10" s="33" t="s">
        <v>15</v>
      </c>
      <c r="B10" s="34">
        <f>SUM(B6:B9)</f>
        <v>7240214290</v>
      </c>
      <c r="C10" s="35">
        <f t="shared" ref="C10:H10" si="0">SUM(C6:C9)</f>
        <v>6428566682</v>
      </c>
      <c r="D10" s="35">
        <f t="shared" si="0"/>
        <v>4967032955</v>
      </c>
      <c r="E10" s="36">
        <f t="shared" si="0"/>
        <v>4967032955</v>
      </c>
      <c r="F10" s="37">
        <f t="shared" si="0"/>
        <v>4932278564</v>
      </c>
      <c r="G10" s="37">
        <f t="shared" si="0"/>
        <v>3331779495</v>
      </c>
      <c r="H10" s="37">
        <f t="shared" si="0"/>
        <v>1515364857</v>
      </c>
      <c r="I10" s="37">
        <f>SUM(I6:I9)-1</f>
        <v>643355984</v>
      </c>
      <c r="J10" s="37">
        <f>SUM(J6:J9)</f>
        <v>223926676</v>
      </c>
      <c r="K10" s="37">
        <f>SUM(K6:K9)</f>
        <v>386296942</v>
      </c>
      <c r="L10" s="37">
        <f>SUM(L6:L9)</f>
        <v>639769674</v>
      </c>
      <c r="M10" s="37">
        <f>SUM(M6:M9)</f>
        <v>609743811</v>
      </c>
      <c r="N10" s="37">
        <f>SUM(N6:N9)</f>
        <v>297275131</v>
      </c>
      <c r="O10" s="38" t="s">
        <v>16</v>
      </c>
    </row>
    <row r="11" spans="1:17" x14ac:dyDescent="0.25">
      <c r="A11" s="19" t="s">
        <v>17</v>
      </c>
      <c r="B11" s="25">
        <v>578441363</v>
      </c>
      <c r="C11" s="25">
        <v>-418913462</v>
      </c>
      <c r="D11" s="25">
        <v>-587683264</v>
      </c>
      <c r="E11" s="39">
        <v>-587683264</v>
      </c>
      <c r="F11" s="39">
        <v>-342746448</v>
      </c>
      <c r="G11" s="39">
        <v>-248080920</v>
      </c>
      <c r="H11" s="39" t="s">
        <v>9</v>
      </c>
      <c r="I11" s="39" t="s">
        <v>9</v>
      </c>
      <c r="J11" s="39" t="s">
        <v>9</v>
      </c>
      <c r="K11" s="39" t="s">
        <v>9</v>
      </c>
      <c r="L11" s="39" t="s">
        <v>9</v>
      </c>
      <c r="M11" s="39" t="s">
        <v>9</v>
      </c>
      <c r="N11" s="39" t="s">
        <v>9</v>
      </c>
      <c r="O11" s="28" t="s">
        <v>18</v>
      </c>
    </row>
    <row r="12" spans="1:17" x14ac:dyDescent="0.25">
      <c r="A12" s="33" t="s">
        <v>19</v>
      </c>
      <c r="B12" s="34">
        <f>+B10+B11</f>
        <v>7818655653</v>
      </c>
      <c r="C12" s="35">
        <f t="shared" ref="C12:H12" si="1">SUM(C10:C11)</f>
        <v>6009653220</v>
      </c>
      <c r="D12" s="35">
        <f t="shared" si="1"/>
        <v>4379349691</v>
      </c>
      <c r="E12" s="36">
        <f t="shared" si="1"/>
        <v>4379349691</v>
      </c>
      <c r="F12" s="37">
        <f t="shared" si="1"/>
        <v>4589532116</v>
      </c>
      <c r="G12" s="37">
        <f t="shared" si="1"/>
        <v>3083698575</v>
      </c>
      <c r="H12" s="37">
        <f t="shared" si="1"/>
        <v>1515364857</v>
      </c>
      <c r="I12" s="37">
        <f>SUM(I6:I9)-1</f>
        <v>643355984</v>
      </c>
      <c r="J12" s="37">
        <f>SUM(J6:J9)</f>
        <v>223926676</v>
      </c>
      <c r="K12" s="37">
        <f>SUM(K6:K9)</f>
        <v>386296942</v>
      </c>
      <c r="L12" s="37">
        <f>SUM(L6:L9)</f>
        <v>639769674</v>
      </c>
      <c r="M12" s="37">
        <f>SUM(M6:M9)</f>
        <v>609743811</v>
      </c>
      <c r="N12" s="37">
        <f>SUM(N6:N9)</f>
        <v>297275131</v>
      </c>
      <c r="O12" s="38" t="s">
        <v>20</v>
      </c>
    </row>
    <row r="13" spans="1:17" x14ac:dyDescent="0.25">
      <c r="A13" s="19" t="s">
        <v>21</v>
      </c>
      <c r="B13" s="25">
        <v>-68320476</v>
      </c>
      <c r="C13" s="25">
        <v>-63458161</v>
      </c>
      <c r="D13" s="25">
        <v>-39826666</v>
      </c>
      <c r="E13" s="26">
        <v>-39826666</v>
      </c>
      <c r="F13" s="27">
        <v>-16726024</v>
      </c>
      <c r="G13" s="27">
        <v>-10644769</v>
      </c>
      <c r="H13" s="27">
        <v>-11525931</v>
      </c>
      <c r="I13" s="27">
        <v>-12952335</v>
      </c>
      <c r="J13" s="27">
        <v>-15675871</v>
      </c>
      <c r="K13" s="27">
        <v>-316207314</v>
      </c>
      <c r="L13" s="27">
        <v>-368177164</v>
      </c>
      <c r="M13" s="27">
        <v>-387559520</v>
      </c>
      <c r="N13" s="27">
        <v>-219965722</v>
      </c>
      <c r="O13" s="28" t="s">
        <v>22</v>
      </c>
    </row>
    <row r="14" spans="1:17" ht="33" x14ac:dyDescent="0.25">
      <c r="A14" s="19" t="s">
        <v>23</v>
      </c>
      <c r="B14" s="25">
        <v>-1367454864</v>
      </c>
      <c r="C14" s="25">
        <v>-1466806122</v>
      </c>
      <c r="D14" s="25">
        <v>-1182852772</v>
      </c>
      <c r="E14" s="26">
        <v>-1182852772</v>
      </c>
      <c r="F14" s="27">
        <v>-488520720</v>
      </c>
      <c r="G14" s="27">
        <v>-199981662</v>
      </c>
      <c r="H14" s="27">
        <v>-174839150</v>
      </c>
      <c r="I14" s="27">
        <v>-116571017</v>
      </c>
      <c r="J14" s="27">
        <v>-141082838</v>
      </c>
      <c r="K14" s="27">
        <v>41067030</v>
      </c>
      <c r="L14" s="27">
        <v>132541188</v>
      </c>
      <c r="M14" s="27">
        <v>148743302</v>
      </c>
      <c r="N14" s="27">
        <v>64828377</v>
      </c>
      <c r="O14" s="28" t="s">
        <v>24</v>
      </c>
    </row>
    <row r="15" spans="1:17" ht="18.75" x14ac:dyDescent="0.4">
      <c r="A15" s="19" t="s">
        <v>25</v>
      </c>
      <c r="B15" s="29">
        <v>0</v>
      </c>
      <c r="C15" s="31">
        <v>0</v>
      </c>
      <c r="D15" s="31">
        <v>0</v>
      </c>
      <c r="E15" s="31" t="s">
        <v>9</v>
      </c>
      <c r="F15" s="31" t="s">
        <v>9</v>
      </c>
      <c r="G15" s="31" t="s">
        <v>9</v>
      </c>
      <c r="H15" s="31" t="s">
        <v>9</v>
      </c>
      <c r="I15" s="31" t="s">
        <v>9</v>
      </c>
      <c r="J15" s="31" t="s">
        <v>9</v>
      </c>
      <c r="K15" s="32">
        <f>K13+K14</f>
        <v>-275140284</v>
      </c>
      <c r="L15" s="32">
        <f>L13+L14</f>
        <v>-235635976</v>
      </c>
      <c r="M15" s="32">
        <f>M13+M14</f>
        <v>-238816218</v>
      </c>
      <c r="N15" s="32">
        <f>N13+N14</f>
        <v>-155137345</v>
      </c>
      <c r="O15" s="28" t="s">
        <v>26</v>
      </c>
    </row>
    <row r="16" spans="1:17" x14ac:dyDescent="0.25">
      <c r="A16" s="33" t="s">
        <v>27</v>
      </c>
      <c r="B16" s="40">
        <f>SUM(B13:B15)+B12</f>
        <v>6382880313</v>
      </c>
      <c r="C16" s="35">
        <f t="shared" ref="C16:H16" si="2">SUM(C13:C14)+C12</f>
        <v>4479388937</v>
      </c>
      <c r="D16" s="35">
        <f t="shared" si="2"/>
        <v>3156670253</v>
      </c>
      <c r="E16" s="36">
        <f t="shared" si="2"/>
        <v>3156670253</v>
      </c>
      <c r="F16" s="37">
        <f t="shared" si="2"/>
        <v>4084285372</v>
      </c>
      <c r="G16" s="37">
        <f t="shared" si="2"/>
        <v>2873072144</v>
      </c>
      <c r="H16" s="37">
        <f t="shared" si="2"/>
        <v>1328999776</v>
      </c>
      <c r="I16" s="37">
        <f>SUM(I12:I15)</f>
        <v>513832632</v>
      </c>
      <c r="J16" s="37">
        <f>SUM(J12:J14)</f>
        <v>67167967</v>
      </c>
      <c r="K16" s="37">
        <v>111156658</v>
      </c>
      <c r="L16" s="37">
        <v>404133698</v>
      </c>
      <c r="M16" s="37">
        <f>370927593+98562</f>
        <v>371026155</v>
      </c>
      <c r="N16" s="37">
        <f>142137786+558700</f>
        <v>142696486</v>
      </c>
      <c r="O16" s="38" t="s">
        <v>28</v>
      </c>
    </row>
    <row r="17" spans="1:15" x14ac:dyDescent="0.25">
      <c r="A17" s="19" t="s">
        <v>29</v>
      </c>
      <c r="B17" s="25">
        <v>3299505539</v>
      </c>
      <c r="C17" s="25">
        <v>1962897180</v>
      </c>
      <c r="D17" s="25">
        <v>960769756</v>
      </c>
      <c r="E17" s="26">
        <v>960769756</v>
      </c>
      <c r="F17" s="27">
        <v>1459951609</v>
      </c>
      <c r="G17" s="27">
        <v>963043961</v>
      </c>
      <c r="H17" s="27">
        <v>572136307</v>
      </c>
      <c r="I17" s="27">
        <v>504473203</v>
      </c>
      <c r="J17" s="27">
        <v>654881191</v>
      </c>
      <c r="K17" s="27">
        <v>53822803</v>
      </c>
      <c r="L17" s="27">
        <v>50992856</v>
      </c>
      <c r="M17" s="27">
        <v>33662231</v>
      </c>
      <c r="N17" s="27">
        <v>14604613</v>
      </c>
      <c r="O17" s="28" t="s">
        <v>30</v>
      </c>
    </row>
    <row r="18" spans="1:15" ht="33" x14ac:dyDescent="0.25">
      <c r="A18" s="19" t="s">
        <v>31</v>
      </c>
      <c r="B18" s="25">
        <v>774755060</v>
      </c>
      <c r="C18" s="25">
        <v>600887451</v>
      </c>
      <c r="D18" s="25">
        <v>142504595</v>
      </c>
      <c r="E18" s="26">
        <v>142504595</v>
      </c>
      <c r="F18" s="27">
        <v>115247629</v>
      </c>
      <c r="G18" s="27">
        <v>614035537</v>
      </c>
      <c r="H18" s="27">
        <v>678277232</v>
      </c>
      <c r="I18" s="27">
        <v>273093488</v>
      </c>
      <c r="J18" s="27">
        <v>385730444</v>
      </c>
      <c r="K18" s="27">
        <v>142089522</v>
      </c>
      <c r="L18" s="27">
        <v>30802562</v>
      </c>
      <c r="M18" s="27">
        <v>17089995</v>
      </c>
      <c r="N18" s="27">
        <v>7875484</v>
      </c>
      <c r="O18" s="28" t="s">
        <v>32</v>
      </c>
    </row>
    <row r="19" spans="1:15" x14ac:dyDescent="0.25">
      <c r="A19" s="19" t="s">
        <v>33</v>
      </c>
      <c r="B19" s="25">
        <v>31280563017</v>
      </c>
      <c r="C19" s="25">
        <v>0</v>
      </c>
      <c r="D19" s="25">
        <v>0</v>
      </c>
      <c r="E19" s="26">
        <v>0</v>
      </c>
      <c r="F19" s="27">
        <v>-3106312496</v>
      </c>
      <c r="G19" s="27">
        <v>6896219734</v>
      </c>
      <c r="H19" s="27">
        <v>5290611323</v>
      </c>
      <c r="I19" s="27">
        <v>2077105678</v>
      </c>
      <c r="J19" s="27">
        <v>2521900026</v>
      </c>
      <c r="K19" s="27">
        <v>827027569</v>
      </c>
      <c r="L19" s="27">
        <v>338459507</v>
      </c>
      <c r="M19" s="27">
        <v>34443094</v>
      </c>
      <c r="N19" s="27">
        <v>-20662385</v>
      </c>
      <c r="O19" s="28" t="s">
        <v>34</v>
      </c>
    </row>
    <row r="20" spans="1:15" ht="18.75" x14ac:dyDescent="0.4">
      <c r="A20" s="19" t="s">
        <v>35</v>
      </c>
      <c r="B20" s="29">
        <v>56984298</v>
      </c>
      <c r="C20" s="31">
        <v>28044604</v>
      </c>
      <c r="D20" s="32">
        <v>317989935</v>
      </c>
      <c r="E20" s="31">
        <v>317989935</v>
      </c>
      <c r="F20" s="32">
        <v>7117509</v>
      </c>
      <c r="G20" s="32">
        <v>4624696</v>
      </c>
      <c r="H20" s="32">
        <v>2804788</v>
      </c>
      <c r="I20" s="32">
        <v>9052117</v>
      </c>
      <c r="J20" s="32">
        <v>4575247</v>
      </c>
      <c r="K20" s="32">
        <v>240214</v>
      </c>
      <c r="L20" s="32">
        <v>1051236</v>
      </c>
      <c r="M20" s="32">
        <v>1539738</v>
      </c>
      <c r="N20" s="32">
        <v>1580813</v>
      </c>
      <c r="O20" s="28" t="s">
        <v>36</v>
      </c>
    </row>
    <row r="21" spans="1:15" x14ac:dyDescent="0.25">
      <c r="A21" s="33" t="s">
        <v>37</v>
      </c>
      <c r="B21" s="40">
        <f>SUM(B16:B20)</f>
        <v>41794688227</v>
      </c>
      <c r="C21" s="35">
        <f>SUM(C17:C20)+C16</f>
        <v>7071218172</v>
      </c>
      <c r="D21" s="35">
        <f>SUM(D17:D20)+D16</f>
        <v>4577934539</v>
      </c>
      <c r="E21" s="36">
        <f>SUM(E17:E20)+E16</f>
        <v>4577934539</v>
      </c>
      <c r="F21" s="37">
        <f t="shared" ref="F21:L21" si="3">SUM(F17:F20)+F16</f>
        <v>2560289623</v>
      </c>
      <c r="G21" s="37">
        <f t="shared" si="3"/>
        <v>11350996072</v>
      </c>
      <c r="H21" s="37">
        <f t="shared" si="3"/>
        <v>7872829426</v>
      </c>
      <c r="I21" s="37">
        <f t="shared" si="3"/>
        <v>3377557118</v>
      </c>
      <c r="J21" s="37">
        <f t="shared" si="3"/>
        <v>3634254875</v>
      </c>
      <c r="K21" s="37">
        <f t="shared" si="3"/>
        <v>1134336766</v>
      </c>
      <c r="L21" s="37">
        <f t="shared" si="3"/>
        <v>825439859</v>
      </c>
      <c r="M21" s="37">
        <f>SUM(M17:M20)+M16</f>
        <v>457761213</v>
      </c>
      <c r="N21" s="37">
        <f>SUM(N17:N20)+N16</f>
        <v>146095011</v>
      </c>
      <c r="O21" s="38" t="s">
        <v>38</v>
      </c>
    </row>
    <row r="22" spans="1:15" x14ac:dyDescent="0.25">
      <c r="A22" s="41"/>
      <c r="B22" s="41"/>
      <c r="C22" s="42"/>
      <c r="D22" s="42"/>
      <c r="E22" s="41"/>
      <c r="F22" s="41"/>
      <c r="G22" s="43"/>
      <c r="H22" s="23"/>
      <c r="I22" s="23"/>
      <c r="J22" s="23"/>
      <c r="K22" s="23"/>
      <c r="L22" s="23"/>
      <c r="M22" s="23"/>
      <c r="N22" s="23"/>
      <c r="O22" s="28"/>
    </row>
    <row r="23" spans="1:15" x14ac:dyDescent="0.25">
      <c r="A23" s="19" t="s">
        <v>39</v>
      </c>
      <c r="B23" s="25">
        <v>-2537170606</v>
      </c>
      <c r="C23" s="25">
        <v>-1436413522</v>
      </c>
      <c r="D23" s="25">
        <v>-1154764879</v>
      </c>
      <c r="E23" s="26">
        <v>-1154764879</v>
      </c>
      <c r="F23" s="27">
        <v>-1070973098</v>
      </c>
      <c r="G23" s="27">
        <v>-847559291</v>
      </c>
      <c r="H23" s="27">
        <v>-483512176</v>
      </c>
      <c r="I23" s="27">
        <v>-236786074</v>
      </c>
      <c r="J23" s="27">
        <v>-159148712</v>
      </c>
      <c r="K23" s="27">
        <v>-125180299</v>
      </c>
      <c r="L23" s="27">
        <v>-138120315</v>
      </c>
      <c r="M23" s="27">
        <v>-126197136</v>
      </c>
      <c r="N23" s="27">
        <v>-110514648</v>
      </c>
      <c r="O23" s="28" t="s">
        <v>40</v>
      </c>
    </row>
    <row r="24" spans="1:15" x14ac:dyDescent="0.25">
      <c r="A24" s="19" t="s">
        <v>41</v>
      </c>
      <c r="B24" s="25">
        <v>-351767993</v>
      </c>
      <c r="C24" s="25">
        <v>-222074727</v>
      </c>
      <c r="D24" s="25">
        <v>-180843939</v>
      </c>
      <c r="E24" s="26">
        <v>-180843939</v>
      </c>
      <c r="F24" s="27">
        <v>-102279181</v>
      </c>
      <c r="G24" s="27">
        <v>-56453964</v>
      </c>
      <c r="H24" s="27">
        <v>-37503273</v>
      </c>
      <c r="I24" s="27">
        <v>-40095190</v>
      </c>
      <c r="J24" s="27">
        <v>-40340085</v>
      </c>
      <c r="K24" s="27">
        <v>-51634768</v>
      </c>
      <c r="L24" s="27">
        <v>-61750589</v>
      </c>
      <c r="M24" s="27">
        <v>-48622927</v>
      </c>
      <c r="N24" s="27">
        <v>-36374929</v>
      </c>
      <c r="O24" s="28" t="s">
        <v>42</v>
      </c>
    </row>
    <row r="25" spans="1:15" x14ac:dyDescent="0.25">
      <c r="A25" s="19" t="s">
        <v>43</v>
      </c>
      <c r="B25" s="25">
        <v>-4079724181</v>
      </c>
      <c r="C25" s="44">
        <v>-1323047533</v>
      </c>
      <c r="D25" s="25">
        <v>-2210189255</v>
      </c>
      <c r="E25" s="26">
        <v>-2210189255</v>
      </c>
      <c r="F25" s="27">
        <v>-3076185471</v>
      </c>
      <c r="G25" s="27">
        <v>-603700891</v>
      </c>
      <c r="H25" s="27">
        <v>-437998854</v>
      </c>
      <c r="I25" s="27">
        <v>-277706136</v>
      </c>
      <c r="J25" s="27">
        <v>-168720486</v>
      </c>
      <c r="K25" s="27">
        <v>-221936691</v>
      </c>
      <c r="L25" s="26" t="s">
        <v>9</v>
      </c>
      <c r="M25" s="26">
        <v>-24264</v>
      </c>
      <c r="N25" s="27">
        <v>549333</v>
      </c>
      <c r="O25" s="28" t="s">
        <v>44</v>
      </c>
    </row>
    <row r="26" spans="1:15" ht="33" x14ac:dyDescent="0.25">
      <c r="A26" s="19" t="s">
        <v>8</v>
      </c>
      <c r="B26" s="25">
        <v>-1290185636</v>
      </c>
      <c r="C26" s="25">
        <v>-70727544</v>
      </c>
      <c r="D26" s="25">
        <v>185000000</v>
      </c>
      <c r="E26" s="26">
        <v>185000000</v>
      </c>
      <c r="F26" s="26">
        <v>-677198549</v>
      </c>
      <c r="G26" s="26">
        <v>-767190135</v>
      </c>
      <c r="H26" s="26">
        <v>-211525684</v>
      </c>
      <c r="I26" s="26">
        <v>-185726131</v>
      </c>
      <c r="J26" s="26">
        <v>-245875337</v>
      </c>
      <c r="K26" s="26">
        <v>-274707143</v>
      </c>
      <c r="L26" s="26">
        <v>-63950000</v>
      </c>
      <c r="M26" s="26">
        <v>-37550000</v>
      </c>
      <c r="N26" s="26">
        <v>-296630200</v>
      </c>
      <c r="O26" s="28" t="s">
        <v>10</v>
      </c>
    </row>
    <row r="27" spans="1:15" x14ac:dyDescent="0.25">
      <c r="A27" s="19" t="s">
        <v>45</v>
      </c>
      <c r="B27" s="25">
        <v>-50000000</v>
      </c>
      <c r="C27" s="25">
        <v>-50000000</v>
      </c>
      <c r="D27" s="25">
        <v>-50000000</v>
      </c>
      <c r="E27" s="26">
        <v>-50000000</v>
      </c>
      <c r="F27" s="27">
        <v>-50000000</v>
      </c>
      <c r="G27" s="27">
        <v>-50000107</v>
      </c>
      <c r="H27" s="27">
        <v>-1092384230</v>
      </c>
      <c r="I27" s="27">
        <v>-560011320</v>
      </c>
      <c r="J27" s="27">
        <v>-666057030</v>
      </c>
      <c r="K27" s="27">
        <v>-12207521</v>
      </c>
      <c r="L27" s="27">
        <v>-4246562</v>
      </c>
      <c r="M27" s="26" t="s">
        <v>9</v>
      </c>
      <c r="N27" s="26" t="s">
        <v>9</v>
      </c>
      <c r="O27" s="28" t="s">
        <v>46</v>
      </c>
    </row>
    <row r="28" spans="1:15" ht="18.75" x14ac:dyDescent="0.4">
      <c r="A28" s="19" t="s">
        <v>47</v>
      </c>
      <c r="B28" s="45">
        <v>0</v>
      </c>
      <c r="C28" s="31">
        <v>0</v>
      </c>
      <c r="D28" s="31">
        <v>0</v>
      </c>
      <c r="E28" s="31" t="s">
        <v>9</v>
      </c>
      <c r="F28" s="31" t="s">
        <v>9</v>
      </c>
      <c r="G28" s="31" t="s">
        <v>9</v>
      </c>
      <c r="H28" s="31" t="s">
        <v>9</v>
      </c>
      <c r="I28" s="31" t="s">
        <v>9</v>
      </c>
      <c r="J28" s="31" t="s">
        <v>9</v>
      </c>
      <c r="K28" s="32">
        <v>-117658994</v>
      </c>
      <c r="L28" s="32">
        <v>-108758763</v>
      </c>
      <c r="M28" s="32">
        <v>-101610572</v>
      </c>
      <c r="N28" s="32">
        <v>-88671218</v>
      </c>
      <c r="O28" s="28" t="s">
        <v>48</v>
      </c>
    </row>
    <row r="29" spans="1:15" x14ac:dyDescent="0.25">
      <c r="A29" s="33" t="s">
        <v>49</v>
      </c>
      <c r="B29" s="46">
        <f>SUM(B23:B28)</f>
        <v>-8308848416</v>
      </c>
      <c r="C29" s="35">
        <f t="shared" ref="C29:H29" si="4">SUM(C23:C28)</f>
        <v>-3102263326</v>
      </c>
      <c r="D29" s="35">
        <f t="shared" si="4"/>
        <v>-3410798073</v>
      </c>
      <c r="E29" s="36">
        <f t="shared" si="4"/>
        <v>-3410798073</v>
      </c>
      <c r="F29" s="37">
        <f t="shared" si="4"/>
        <v>-4976636299</v>
      </c>
      <c r="G29" s="37">
        <f t="shared" si="4"/>
        <v>-2324904388</v>
      </c>
      <c r="H29" s="37">
        <f t="shared" si="4"/>
        <v>-2262924217</v>
      </c>
      <c r="I29" s="37">
        <f>SUM(I23:I27)</f>
        <v>-1300324851</v>
      </c>
      <c r="J29" s="37">
        <f>SUM(J23:J28)+1</f>
        <v>-1280141649</v>
      </c>
      <c r="K29" s="37">
        <f>SUM(K23:K28)</f>
        <v>-803325416</v>
      </c>
      <c r="L29" s="37">
        <f>SUM(L23:L28)</f>
        <v>-376826229</v>
      </c>
      <c r="M29" s="37">
        <f>SUM(M23:M28)</f>
        <v>-314004899</v>
      </c>
      <c r="N29" s="37">
        <f>SUM(N23:N28)</f>
        <v>-531641662</v>
      </c>
      <c r="O29" s="38" t="s">
        <v>50</v>
      </c>
    </row>
    <row r="30" spans="1:15" x14ac:dyDescent="0.25">
      <c r="A30" s="33" t="s">
        <v>51</v>
      </c>
      <c r="B30" s="40">
        <f>+B21+B29</f>
        <v>33485839811</v>
      </c>
      <c r="C30" s="35">
        <f>C21+C29</f>
        <v>3968954846</v>
      </c>
      <c r="D30" s="35">
        <f>D21+D29</f>
        <v>1167136466</v>
      </c>
      <c r="E30" s="36">
        <f>E21+E29</f>
        <v>1167136466</v>
      </c>
      <c r="F30" s="37">
        <f>F21+F29</f>
        <v>-2416346676</v>
      </c>
      <c r="G30" s="37">
        <f>G21+G29</f>
        <v>9026091684</v>
      </c>
      <c r="H30" s="37">
        <v>5609905210</v>
      </c>
      <c r="I30" s="37">
        <v>2077232266</v>
      </c>
      <c r="J30" s="37">
        <v>2354113226</v>
      </c>
      <c r="K30" s="37">
        <v>331011350</v>
      </c>
      <c r="L30" s="37">
        <v>448613630</v>
      </c>
      <c r="M30" s="37">
        <v>143756314</v>
      </c>
      <c r="N30" s="37">
        <v>-368060467</v>
      </c>
      <c r="O30" s="38" t="s">
        <v>52</v>
      </c>
    </row>
    <row r="31" spans="1:15" x14ac:dyDescent="0.25">
      <c r="A31" s="19" t="s">
        <v>53</v>
      </c>
      <c r="B31" s="25">
        <v>-966158176</v>
      </c>
      <c r="C31" s="25">
        <v>-767625317</v>
      </c>
      <c r="D31" s="25">
        <v>-308694767</v>
      </c>
      <c r="E31" s="26">
        <v>-308694767</v>
      </c>
      <c r="F31" s="27">
        <v>-137382891</v>
      </c>
      <c r="G31" s="27">
        <v>-520849863</v>
      </c>
      <c r="H31" s="27">
        <v>-123526960</v>
      </c>
      <c r="I31" s="27">
        <v>26281849</v>
      </c>
      <c r="J31" s="27">
        <v>6015270</v>
      </c>
      <c r="K31" s="27">
        <v>16154387</v>
      </c>
      <c r="L31" s="27">
        <v>-66066362</v>
      </c>
      <c r="M31" s="27">
        <v>-35872262</v>
      </c>
      <c r="N31" s="27">
        <v>4640</v>
      </c>
      <c r="O31" s="28" t="s">
        <v>54</v>
      </c>
    </row>
    <row r="32" spans="1:15" ht="33" x14ac:dyDescent="0.25">
      <c r="A32" s="19" t="s">
        <v>55</v>
      </c>
      <c r="B32" s="25">
        <v>-12833397</v>
      </c>
      <c r="C32" s="44">
        <v>-23250594</v>
      </c>
      <c r="D32" s="25">
        <v>0</v>
      </c>
      <c r="E32" s="26">
        <v>0</v>
      </c>
      <c r="F32" s="27">
        <v>0</v>
      </c>
      <c r="G32" s="27">
        <v>0</v>
      </c>
      <c r="H32" s="27">
        <v>0</v>
      </c>
      <c r="I32" s="27">
        <v>0</v>
      </c>
      <c r="J32" s="27">
        <v>0</v>
      </c>
      <c r="K32" s="27">
        <v>0</v>
      </c>
      <c r="L32" s="27">
        <v>0</v>
      </c>
      <c r="M32" s="27">
        <v>0</v>
      </c>
      <c r="N32" s="27">
        <v>0</v>
      </c>
      <c r="O32" s="28" t="s">
        <v>56</v>
      </c>
    </row>
    <row r="33" spans="1:16" ht="18.75" x14ac:dyDescent="0.4">
      <c r="A33" s="19" t="s">
        <v>57</v>
      </c>
      <c r="B33" s="47">
        <v>0</v>
      </c>
      <c r="C33" s="31">
        <v>0</v>
      </c>
      <c r="D33" s="31">
        <v>0</v>
      </c>
      <c r="E33" s="31" t="s">
        <v>9</v>
      </c>
      <c r="F33" s="31" t="s">
        <v>9</v>
      </c>
      <c r="G33" s="31" t="s">
        <v>9</v>
      </c>
      <c r="H33" s="31" t="s">
        <v>9</v>
      </c>
      <c r="I33" s="31" t="s">
        <v>58</v>
      </c>
      <c r="J33" s="31" t="s">
        <v>58</v>
      </c>
      <c r="K33" s="31" t="s">
        <v>58</v>
      </c>
      <c r="L33" s="31" t="s">
        <v>58</v>
      </c>
      <c r="M33" s="31" t="s">
        <v>58</v>
      </c>
      <c r="N33" s="31" t="s">
        <v>58</v>
      </c>
      <c r="O33" s="28" t="s">
        <v>59</v>
      </c>
    </row>
    <row r="34" spans="1:16" x14ac:dyDescent="0.25">
      <c r="A34" s="33" t="s">
        <v>60</v>
      </c>
      <c r="B34" s="48">
        <f t="shared" ref="B34:H34" si="5">SUM(B30:B33)</f>
        <v>32506848238</v>
      </c>
      <c r="C34" s="35">
        <f t="shared" si="5"/>
        <v>3178078935</v>
      </c>
      <c r="D34" s="35">
        <f t="shared" si="5"/>
        <v>858441699</v>
      </c>
      <c r="E34" s="36">
        <f t="shared" si="5"/>
        <v>858441699</v>
      </c>
      <c r="F34" s="37">
        <f t="shared" si="5"/>
        <v>-2553729567</v>
      </c>
      <c r="G34" s="37">
        <f t="shared" si="5"/>
        <v>8505241821</v>
      </c>
      <c r="H34" s="37">
        <f t="shared" si="5"/>
        <v>5486378250</v>
      </c>
      <c r="I34" s="37">
        <f>SUM(I30:I33)+1</f>
        <v>2103514116</v>
      </c>
      <c r="J34" s="37">
        <f>SUM(J30:J33)</f>
        <v>2360128496</v>
      </c>
      <c r="K34" s="37">
        <f>SUM(K30:K33)</f>
        <v>347165737</v>
      </c>
      <c r="L34" s="37">
        <f>SUM(L30:L33)</f>
        <v>382547268</v>
      </c>
      <c r="M34" s="37">
        <f>SUM(M30:M33)</f>
        <v>107884052</v>
      </c>
      <c r="N34" s="37">
        <f>SUM(N30:N33)</f>
        <v>-368055827</v>
      </c>
      <c r="O34" s="38" t="s">
        <v>61</v>
      </c>
    </row>
    <row r="35" spans="1:16" x14ac:dyDescent="0.25">
      <c r="A35" s="49" t="s">
        <v>62</v>
      </c>
      <c r="B35" s="49"/>
      <c r="C35" s="50"/>
      <c r="D35" s="50"/>
      <c r="E35" s="51"/>
      <c r="F35" s="49"/>
      <c r="G35" s="52"/>
      <c r="H35" s="53"/>
      <c r="I35" s="53"/>
      <c r="J35" s="53"/>
      <c r="K35" s="53"/>
      <c r="L35" s="53"/>
      <c r="M35" s="53"/>
      <c r="N35" s="53"/>
      <c r="O35" s="54" t="s">
        <v>63</v>
      </c>
    </row>
    <row r="36" spans="1:16" x14ac:dyDescent="0.25">
      <c r="A36" s="19" t="s">
        <v>64</v>
      </c>
      <c r="B36" s="25">
        <f>+B34-B37</f>
        <v>32506808943</v>
      </c>
      <c r="C36" s="25">
        <v>3178038436.9489002</v>
      </c>
      <c r="D36" s="25">
        <v>858395033</v>
      </c>
      <c r="E36" s="26">
        <v>858395033</v>
      </c>
      <c r="F36" s="27">
        <v>-2553782170</v>
      </c>
      <c r="G36" s="27">
        <v>8505198892</v>
      </c>
      <c r="H36" s="27">
        <v>5486333470</v>
      </c>
      <c r="I36" s="27">
        <v>2103478461</v>
      </c>
      <c r="J36" s="27">
        <v>2360093363</v>
      </c>
      <c r="K36" s="27">
        <v>347112212</v>
      </c>
      <c r="L36" s="27">
        <v>382547268</v>
      </c>
      <c r="M36" s="27">
        <v>107910252</v>
      </c>
      <c r="N36" s="27">
        <v>-368060467</v>
      </c>
      <c r="O36" s="28" t="s">
        <v>65</v>
      </c>
    </row>
    <row r="37" spans="1:16" x14ac:dyDescent="0.25">
      <c r="A37" s="19" t="s">
        <v>66</v>
      </c>
      <c r="B37" s="25">
        <v>39295</v>
      </c>
      <c r="C37" s="25">
        <v>40498.051099999997</v>
      </c>
      <c r="D37" s="25">
        <v>46666</v>
      </c>
      <c r="E37" s="26">
        <v>46666</v>
      </c>
      <c r="F37" s="27">
        <v>52603</v>
      </c>
      <c r="G37" s="27">
        <v>42929</v>
      </c>
      <c r="H37" s="27">
        <v>44780</v>
      </c>
      <c r="I37" s="27">
        <v>35655</v>
      </c>
      <c r="J37" s="27">
        <v>35133</v>
      </c>
      <c r="K37" s="27">
        <v>53535</v>
      </c>
      <c r="L37" s="27">
        <v>52274</v>
      </c>
      <c r="M37" s="27">
        <v>-26200</v>
      </c>
      <c r="N37" s="27">
        <v>4640</v>
      </c>
      <c r="O37" s="28" t="s">
        <v>67</v>
      </c>
    </row>
    <row r="38" spans="1:16" x14ac:dyDescent="0.25">
      <c r="A38" s="19"/>
      <c r="B38" s="19"/>
      <c r="C38" s="25"/>
      <c r="D38" s="25"/>
      <c r="E38" s="21"/>
      <c r="F38" s="19"/>
      <c r="G38" s="22"/>
      <c r="H38" s="23"/>
      <c r="I38" s="23"/>
      <c r="J38" s="23"/>
      <c r="K38" s="23"/>
      <c r="L38" s="23"/>
      <c r="M38" s="23"/>
      <c r="N38" s="23"/>
      <c r="O38" s="23"/>
    </row>
    <row r="39" spans="1:16" s="59" customFormat="1" x14ac:dyDescent="0.25">
      <c r="A39" s="55" t="s">
        <v>68</v>
      </c>
      <c r="B39" s="56">
        <f>B34/'[1]نسب مالية'!B27</f>
        <v>406.33560297499997</v>
      </c>
      <c r="C39" s="56">
        <f>C34/'[1]نسب مالية'!C27</f>
        <v>52.967982249999999</v>
      </c>
      <c r="D39" s="56">
        <f>D34/'[1]نسب مالية'!D27</f>
        <v>16.351270457142856</v>
      </c>
      <c r="E39" s="57">
        <f>E34/'[1]نسب مالية'!E27</f>
        <v>16.351270457142856</v>
      </c>
      <c r="F39" s="57">
        <f>F34/'[1]نسب مالية'!F27</f>
        <v>-51.074591339999998</v>
      </c>
      <c r="G39" s="57">
        <v>170.1</v>
      </c>
      <c r="H39" s="58">
        <v>109.73</v>
      </c>
      <c r="I39" s="58">
        <v>42.07</v>
      </c>
      <c r="J39" s="58">
        <v>47.2</v>
      </c>
      <c r="K39" s="58">
        <v>6.94</v>
      </c>
      <c r="L39" s="58">
        <v>7.65</v>
      </c>
      <c r="M39" s="58">
        <v>2.16</v>
      </c>
      <c r="N39" s="58">
        <f>-73.61/10</f>
        <v>-7.3609999999999998</v>
      </c>
      <c r="O39" s="58" t="s">
        <v>69</v>
      </c>
    </row>
    <row r="40" spans="1:16" s="65" customFormat="1" x14ac:dyDescent="0.25">
      <c r="A40" s="60"/>
      <c r="B40" s="60"/>
      <c r="C40" s="61"/>
      <c r="D40" s="61"/>
      <c r="E40" s="62"/>
      <c r="F40" s="63"/>
      <c r="G40" s="63"/>
      <c r="H40" s="64"/>
      <c r="I40" s="64"/>
      <c r="J40" s="64"/>
      <c r="K40" s="64"/>
      <c r="L40" s="64"/>
      <c r="M40" s="64"/>
      <c r="N40" s="64"/>
      <c r="O40" s="64"/>
    </row>
    <row r="41" spans="1:16" ht="15.75" customHeight="1" x14ac:dyDescent="0.25">
      <c r="A41" s="76" t="s">
        <v>70</v>
      </c>
      <c r="B41" s="76"/>
      <c r="C41" s="76"/>
      <c r="D41" s="76"/>
      <c r="E41" s="76"/>
      <c r="F41" s="76"/>
      <c r="G41" s="76"/>
      <c r="H41" s="76"/>
      <c r="I41" s="76"/>
      <c r="J41" s="76"/>
      <c r="K41" s="76"/>
    </row>
    <row r="42" spans="1:16" ht="15.75" customHeight="1" x14ac:dyDescent="0.25">
      <c r="A42" s="76" t="s">
        <v>71</v>
      </c>
      <c r="B42" s="76"/>
      <c r="C42" s="76"/>
      <c r="D42" s="76"/>
      <c r="E42" s="76"/>
      <c r="F42" s="76"/>
      <c r="G42" s="76"/>
      <c r="H42" s="76"/>
      <c r="I42" s="76"/>
      <c r="J42" s="76"/>
      <c r="K42" s="76"/>
      <c r="L42" s="76"/>
      <c r="M42" s="76"/>
      <c r="N42" s="76"/>
    </row>
    <row r="43" spans="1:16" hidden="1" x14ac:dyDescent="0.25">
      <c r="A43"/>
      <c r="B43"/>
      <c r="C43" s="66"/>
      <c r="D43" s="66"/>
      <c r="E43" s="67"/>
      <c r="F43"/>
      <c r="G43" s="68"/>
      <c r="H43"/>
      <c r="I43" s="69">
        <f>I34/'[1]نسب مالية'!I27</f>
        <v>42.070282319999997</v>
      </c>
      <c r="J43" s="69">
        <f>J34/'[1]نسب مالية'!J27</f>
        <v>47.202569920000002</v>
      </c>
      <c r="K43" s="69">
        <f>K34/'[1]نسب مالية'!K27</f>
        <v>6.9433147399999999</v>
      </c>
      <c r="L43" s="69">
        <f>L34/'[1]نسب مالية'!L27</f>
        <v>7.6637187851151598</v>
      </c>
      <c r="M43" s="69">
        <f>M34/'[1]نسب مالية'!M27</f>
        <v>21.656650457275308</v>
      </c>
      <c r="N43" s="69">
        <f>N34/'[1]نسب مالية'!N27</f>
        <v>-147.12019995718973</v>
      </c>
      <c r="O43" s="70"/>
      <c r="P43" s="71"/>
    </row>
    <row r="44" spans="1:16" x14ac:dyDescent="0.25">
      <c r="A44" s="59"/>
      <c r="B44" s="59"/>
      <c r="C44" s="72"/>
      <c r="D44" s="72"/>
      <c r="F44" s="59"/>
      <c r="H44" s="59"/>
      <c r="O44" s="70"/>
      <c r="P44" s="71"/>
    </row>
    <row r="45" spans="1:16" ht="17.25" x14ac:dyDescent="0.3">
      <c r="A45" s="73">
        <v>2019</v>
      </c>
      <c r="B45" s="74" t="s">
        <v>72</v>
      </c>
    </row>
  </sheetData>
  <mergeCells count="2">
    <mergeCell ref="A41:K41"/>
    <mergeCell ref="A42:N4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قائمة الدخل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Razan Alsharif</dc:creator>
  <cp:lastModifiedBy>Razan Alsharif</cp:lastModifiedBy>
  <dcterms:created xsi:type="dcterms:W3CDTF">2021-09-15T10:31:56Z</dcterms:created>
  <dcterms:modified xsi:type="dcterms:W3CDTF">2021-09-15T10:35:02Z</dcterms:modified>
</cp:coreProperties>
</file>