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O43" i="1"/>
  <c r="N43"/>
  <c r="L43"/>
  <c r="C43"/>
  <c r="B43"/>
  <c r="N41"/>
  <c r="M41"/>
  <c r="K41"/>
  <c r="J41"/>
  <c r="I41"/>
  <c r="H41"/>
  <c r="G41"/>
  <c r="E41"/>
  <c r="D41"/>
  <c r="C41"/>
  <c r="B41"/>
  <c r="K40"/>
  <c r="J40"/>
  <c r="K39"/>
  <c r="J39"/>
  <c r="O37"/>
  <c r="N37"/>
  <c r="M37"/>
  <c r="L37"/>
  <c r="Q35"/>
  <c r="K35"/>
  <c r="J35"/>
  <c r="K34"/>
  <c r="K37" s="1"/>
  <c r="J34"/>
  <c r="J37" s="1"/>
  <c r="O32"/>
  <c r="N32"/>
  <c r="M32"/>
  <c r="L32"/>
  <c r="I32"/>
  <c r="H32"/>
  <c r="G32"/>
  <c r="F32"/>
  <c r="E32"/>
  <c r="D32"/>
  <c r="C32"/>
  <c r="B32"/>
  <c r="Q31"/>
  <c r="K31"/>
  <c r="J31"/>
  <c r="Q29"/>
  <c r="P29"/>
  <c r="K29"/>
  <c r="J29"/>
  <c r="K28"/>
  <c r="J28"/>
  <c r="Q27"/>
  <c r="K27"/>
  <c r="J27"/>
  <c r="Q25"/>
  <c r="Q32" s="1"/>
  <c r="P25"/>
  <c r="P32" s="1"/>
  <c r="K25"/>
  <c r="J25"/>
  <c r="K24"/>
  <c r="K32" s="1"/>
  <c r="J24"/>
  <c r="J32" s="1"/>
  <c r="K21"/>
  <c r="J21"/>
  <c r="K20"/>
  <c r="J20"/>
  <c r="Q19"/>
  <c r="P19"/>
  <c r="K19"/>
  <c r="J19"/>
  <c r="Q16"/>
  <c r="P16"/>
  <c r="K16"/>
  <c r="J16"/>
  <c r="O12"/>
  <c r="O14" s="1"/>
  <c r="O22" s="1"/>
  <c r="N12"/>
  <c r="N14" s="1"/>
  <c r="N22" s="1"/>
  <c r="M12"/>
  <c r="M14" s="1"/>
  <c r="M22" s="1"/>
  <c r="L12"/>
  <c r="L14" s="1"/>
  <c r="L22" s="1"/>
  <c r="I12"/>
  <c r="I14" s="1"/>
  <c r="I22" s="1"/>
  <c r="I34" s="1"/>
  <c r="I37" s="1"/>
  <c r="H12"/>
  <c r="H14" s="1"/>
  <c r="H22" s="1"/>
  <c r="H34" s="1"/>
  <c r="H37" s="1"/>
  <c r="G12"/>
  <c r="G14" s="1"/>
  <c r="G22" s="1"/>
  <c r="G34" s="1"/>
  <c r="G37" s="1"/>
  <c r="F12"/>
  <c r="F14" s="1"/>
  <c r="F22" s="1"/>
  <c r="F34" s="1"/>
  <c r="F37" s="1"/>
  <c r="F39" s="1"/>
  <c r="F41" s="1"/>
  <c r="E12"/>
  <c r="E14" s="1"/>
  <c r="E22" s="1"/>
  <c r="E34" s="1"/>
  <c r="E37" s="1"/>
  <c r="D12"/>
  <c r="D14" s="1"/>
  <c r="D22" s="1"/>
  <c r="D34" s="1"/>
  <c r="D37" s="1"/>
  <c r="C12"/>
  <c r="C14" s="1"/>
  <c r="C22" s="1"/>
  <c r="C34" s="1"/>
  <c r="C37" s="1"/>
  <c r="B12"/>
  <c r="B14" s="1"/>
  <c r="B22" s="1"/>
  <c r="B34" s="1"/>
  <c r="B37" s="1"/>
  <c r="Q11"/>
  <c r="Q12" s="1"/>
  <c r="P11"/>
  <c r="P12" s="1"/>
  <c r="K11"/>
  <c r="J11"/>
  <c r="K10"/>
  <c r="K12" s="1"/>
  <c r="J10"/>
  <c r="J12" s="1"/>
  <c r="O8"/>
  <c r="N8"/>
  <c r="M8"/>
  <c r="L8"/>
  <c r="I8"/>
  <c r="H8"/>
  <c r="G8"/>
  <c r="F8"/>
  <c r="E8"/>
  <c r="D8"/>
  <c r="C8"/>
  <c r="B8"/>
  <c r="Q7"/>
  <c r="Q8" s="1"/>
  <c r="P7"/>
  <c r="P8" s="1"/>
  <c r="K7"/>
  <c r="J7"/>
  <c r="K6"/>
  <c r="K8" s="1"/>
  <c r="J6"/>
  <c r="J8" s="1"/>
  <c r="J14" l="1"/>
  <c r="J22" s="1"/>
  <c r="P14"/>
  <c r="P22" s="1"/>
  <c r="P34"/>
  <c r="P37" s="1"/>
  <c r="P39" s="1"/>
  <c r="P43" s="1"/>
  <c r="K14"/>
  <c r="K22" s="1"/>
  <c r="Q14"/>
  <c r="Q22" s="1"/>
  <c r="Q34" s="1"/>
  <c r="Q37" s="1"/>
  <c r="Q39" s="1"/>
  <c r="Q43" s="1"/>
</calcChain>
</file>

<file path=xl/sharedStrings.xml><?xml version="1.0" encoding="utf-8"?>
<sst xmlns="http://schemas.openxmlformats.org/spreadsheetml/2006/main" count="83" uniqueCount="72">
  <si>
    <t>المصرف الدولي للتجارة والتمويل</t>
  </si>
  <si>
    <t xml:space="preserve">قائمة الدخل </t>
  </si>
  <si>
    <t>Statement of Income</t>
  </si>
  <si>
    <t>بعد تطبيق المعيار رقم 9</t>
  </si>
  <si>
    <t>البيان</t>
  </si>
  <si>
    <t>الفوائد الدائنة</t>
  </si>
  <si>
    <t>Interest Income</t>
  </si>
  <si>
    <t>الفوائد المدينة</t>
  </si>
  <si>
    <t>Interest Expense</t>
  </si>
  <si>
    <t>صافي الدخل من الفوائد</t>
  </si>
  <si>
    <t>Net Interest Income</t>
  </si>
  <si>
    <t>العمولات والرسوم الدائنة</t>
  </si>
  <si>
    <t>Fees and commissions Income</t>
  </si>
  <si>
    <t>العمولات والرسوم المدينة</t>
  </si>
  <si>
    <t>Fees and commissions Expense</t>
  </si>
  <si>
    <t>صافي إيرادات الفوائد والعمولات والرسوم</t>
  </si>
  <si>
    <t>Net Income from Fees and Commissions</t>
  </si>
  <si>
    <t>صافي الدخل من الفوائد والعمولات والرسوم</t>
  </si>
  <si>
    <t>Net Income from Interest, Fees and Commissions</t>
  </si>
  <si>
    <t xml:space="preserve">صافي الأرباح (الخسائر) الناتجة عن تقييم العملات الاجنبية </t>
  </si>
  <si>
    <t>Net gains arising from dealing in foreign currencies</t>
  </si>
  <si>
    <t xml:space="preserve">صافي (خسائر) أرباح تشغيلية ناتجة عن تعاملات بالعملات الأجنبية </t>
  </si>
  <si>
    <t>Unrealized foreign exchange gain (Losses) on structural position</t>
  </si>
  <si>
    <t>أرباح موجودات مالية بالقيمة العادلة من خلال الأرباح أو الخسائر</t>
  </si>
  <si>
    <t>Gain on financial assets at fair value through profit or loss</t>
  </si>
  <si>
    <t>أرباح (خسائر) غير محققة  ناتجة تقييم مركز القطع البنيوي</t>
  </si>
  <si>
    <t>Unrealised net foreign exchange gain on structural position</t>
  </si>
  <si>
    <t xml:space="preserve">أرباح موجودات مالية للمتاجرة </t>
  </si>
  <si>
    <t>-</t>
  </si>
  <si>
    <t>Gains on financial investments-held for trading</t>
  </si>
  <si>
    <t xml:space="preserve">إيرادات تشغيلية اخرى </t>
  </si>
  <si>
    <t xml:space="preserve">Other operating income  </t>
  </si>
  <si>
    <t xml:space="preserve">إجمالي الدخل التشغيلي </t>
  </si>
  <si>
    <t>Total operating income</t>
  </si>
  <si>
    <t>المصاريف:</t>
  </si>
  <si>
    <t>Expenses</t>
  </si>
  <si>
    <t xml:space="preserve">نفقات الموظفين </t>
  </si>
  <si>
    <t>Personnel expenses</t>
  </si>
  <si>
    <t>استهلاكات الموجودات الثابتة</t>
  </si>
  <si>
    <t xml:space="preserve">Depreciation of fixed assets </t>
  </si>
  <si>
    <t>استهلاكات حق استخدام الاصول المستأجرة</t>
  </si>
  <si>
    <t>Depreciation of right of use assets</t>
  </si>
  <si>
    <t>إطفاءات الموجودات غير الملموسة</t>
  </si>
  <si>
    <t>Amortisation of intangible assets</t>
  </si>
  <si>
    <t>استرداد/مصروف خسائر ائتمانية متوقعة</t>
  </si>
  <si>
    <t>Impairment of credit facilities provision (recovery)</t>
  </si>
  <si>
    <t>مخصصات متنوعة</t>
  </si>
  <si>
    <t>Miscellaneous provisions</t>
  </si>
  <si>
    <t>خسائر أخرى</t>
  </si>
  <si>
    <t>Other Losses</t>
  </si>
  <si>
    <t xml:space="preserve">مصاريف تشغيلية أخرى </t>
  </si>
  <si>
    <t>Other operating expenses</t>
  </si>
  <si>
    <t>إجمالي المصروفات التشغيلية</t>
  </si>
  <si>
    <t>Total operating expenses</t>
  </si>
  <si>
    <t xml:space="preserve">الربح قبل الضريبة </t>
  </si>
  <si>
    <t>Net (Loss) Income Before Tax</t>
  </si>
  <si>
    <t xml:space="preserve">ضريبة الدخل </t>
  </si>
  <si>
    <t xml:space="preserve">Income Tax  </t>
  </si>
  <si>
    <t>مصروف ضريبة الريع</t>
  </si>
  <si>
    <t>revenue tax expense</t>
  </si>
  <si>
    <t>الربح للسنة</t>
  </si>
  <si>
    <t>Profit for the year</t>
  </si>
  <si>
    <t xml:space="preserve">العائد إلى </t>
  </si>
  <si>
    <t>Return to</t>
  </si>
  <si>
    <t>مساهمي البنك</t>
  </si>
  <si>
    <t>Equity holders of the parent</t>
  </si>
  <si>
    <t>حقوق الأقلية (الجهة غير المسيطرة)</t>
  </si>
  <si>
    <t>Minority Interest (Non-controlling interest)</t>
  </si>
  <si>
    <t xml:space="preserve"> (ل.س) عائد السهم </t>
  </si>
  <si>
    <t>Earnings Per Share (SP)</t>
  </si>
  <si>
    <t>تم تعديل عائد السهم للسنوات السابقة بناء على عملية التجزئة التي تمت على سهم الشركة بتاريخ 31/5/2011 لتصبح قيمة السهم 100 ل.س بدلاً من 500 ل.س</t>
  </si>
  <si>
    <t>The earnings per share have been adjusted for the previous year based on the split process on 31/5/2011 that modified the nominal value per share from 500 SP  to 100 SP .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</si>
</sst>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  <numFmt numFmtId="168" formatCode="_(* #,##0.00_);_(* \(#,##0.00\);_(* &quot;-&quot;_);_(@_)"/>
    <numFmt numFmtId="169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b/>
      <sz val="13"/>
      <color theme="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sz val="9.5"/>
      <color theme="1"/>
      <name val="EYInterstate"/>
    </font>
    <font>
      <b/>
      <sz val="9.5"/>
      <color theme="1"/>
      <name val="EYInterstate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abic Transparent"/>
      <charset val="178"/>
    </font>
    <font>
      <sz val="13"/>
      <color theme="0"/>
      <name val="Arabic Transparent"/>
      <charset val="178"/>
    </font>
    <font>
      <sz val="12"/>
      <color rgb="FF22222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7" fillId="0" borderId="0" xfId="0" applyFont="1"/>
    <xf numFmtId="0" fontId="5" fillId="0" borderId="3" xfId="0" applyFont="1" applyBorder="1"/>
    <xf numFmtId="37" fontId="5" fillId="0" borderId="3" xfId="0" applyNumberFormat="1" applyFont="1" applyBorder="1"/>
    <xf numFmtId="37" fontId="5" fillId="0" borderId="4" xfId="0" applyNumberFormat="1" applyFont="1" applyBorder="1"/>
    <xf numFmtId="0" fontId="5" fillId="0" borderId="5" xfId="0" applyFont="1" applyBorder="1"/>
    <xf numFmtId="165" fontId="5" fillId="0" borderId="5" xfId="1" applyNumberFormat="1" applyFont="1" applyBorder="1"/>
    <xf numFmtId="167" fontId="5" fillId="0" borderId="5" xfId="2" applyNumberFormat="1" applyFont="1" applyFill="1" applyBorder="1" applyAlignment="1">
      <alignment horizontal="center"/>
    </xf>
    <xf numFmtId="167" fontId="5" fillId="0" borderId="5" xfId="2" applyNumberFormat="1" applyFont="1" applyFill="1" applyBorder="1"/>
    <xf numFmtId="37" fontId="5" fillId="0" borderId="5" xfId="0" applyNumberFormat="1" applyFont="1" applyBorder="1"/>
    <xf numFmtId="165" fontId="10" fillId="0" borderId="5" xfId="1" applyNumberFormat="1" applyFont="1" applyFill="1" applyBorder="1" applyAlignment="1">
      <alignment horizontal="center"/>
    </xf>
    <xf numFmtId="167" fontId="10" fillId="0" borderId="5" xfId="2" applyNumberFormat="1" applyFont="1" applyFill="1" applyBorder="1" applyAlignment="1">
      <alignment horizontal="center"/>
    </xf>
    <xf numFmtId="167" fontId="10" fillId="0" borderId="5" xfId="2" applyNumberFormat="1" applyFont="1" applyFill="1" applyBorder="1"/>
    <xf numFmtId="167" fontId="9" fillId="4" borderId="5" xfId="2" applyNumberFormat="1" applyFont="1" applyFill="1" applyBorder="1" applyAlignment="1"/>
    <xf numFmtId="167" fontId="9" fillId="4" borderId="5" xfId="2" applyNumberFormat="1" applyFont="1" applyFill="1" applyBorder="1" applyAlignment="1">
      <alignment horizontal="center"/>
    </xf>
    <xf numFmtId="167" fontId="9" fillId="4" borderId="5" xfId="2" applyNumberFormat="1" applyFont="1" applyFill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37" fontId="7" fillId="0" borderId="5" xfId="0" applyNumberFormat="1" applyFont="1" applyBorder="1"/>
    <xf numFmtId="167" fontId="5" fillId="0" borderId="5" xfId="2" applyNumberFormat="1" applyFont="1" applyFill="1" applyBorder="1" applyAlignment="1"/>
    <xf numFmtId="0" fontId="11" fillId="0" borderId="5" xfId="0" applyFont="1" applyBorder="1"/>
    <xf numFmtId="37" fontId="11" fillId="0" borderId="5" xfId="0" applyNumberFormat="1" applyFont="1" applyBorder="1"/>
    <xf numFmtId="0" fontId="12" fillId="0" borderId="0" xfId="0" applyFont="1" applyAlignment="1">
      <alignment vertical="center"/>
    </xf>
    <xf numFmtId="167" fontId="5" fillId="0" borderId="5" xfId="2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167" fontId="7" fillId="0" borderId="5" xfId="2" applyNumberFormat="1" applyFont="1" applyFill="1" applyBorder="1"/>
    <xf numFmtId="0" fontId="5" fillId="0" borderId="5" xfId="0" applyFont="1" applyFill="1" applyBorder="1"/>
    <xf numFmtId="0" fontId="5" fillId="0" borderId="0" xfId="0" applyFont="1" applyFill="1"/>
    <xf numFmtId="0" fontId="5" fillId="0" borderId="6" xfId="0" applyFont="1" applyBorder="1"/>
    <xf numFmtId="167" fontId="9" fillId="4" borderId="5" xfId="2" applyNumberFormat="1" applyFont="1" applyFill="1" applyBorder="1" applyAlignment="1">
      <alignment horizontal="right" readingOrder="2"/>
    </xf>
    <xf numFmtId="0" fontId="7" fillId="0" borderId="0" xfId="0" applyFont="1" applyAlignment="1"/>
    <xf numFmtId="167" fontId="10" fillId="0" borderId="5" xfId="2" applyNumberFormat="1" applyFont="1" applyFill="1" applyBorder="1" applyAlignment="1">
      <alignment horizontal="right"/>
    </xf>
    <xf numFmtId="167" fontId="9" fillId="4" borderId="5" xfId="2" applyNumberFormat="1" applyFont="1" applyFill="1" applyBorder="1" applyAlignment="1">
      <alignment horizontal="right"/>
    </xf>
    <xf numFmtId="0" fontId="7" fillId="0" borderId="6" xfId="0" applyFont="1" applyBorder="1"/>
    <xf numFmtId="167" fontId="5" fillId="0" borderId="6" xfId="2" applyNumberFormat="1" applyFont="1" applyFill="1" applyBorder="1"/>
    <xf numFmtId="2" fontId="9" fillId="4" borderId="7" xfId="0" applyNumberFormat="1" applyFont="1" applyFill="1" applyBorder="1" applyAlignment="1">
      <alignment horizontal="right"/>
    </xf>
    <xf numFmtId="168" fontId="9" fillId="4" borderId="5" xfId="2" applyNumberFormat="1" applyFont="1" applyFill="1" applyBorder="1" applyAlignment="1">
      <alignment horizontal="right"/>
    </xf>
    <xf numFmtId="168" fontId="9" fillId="4" borderId="5" xfId="2" applyNumberFormat="1" applyFont="1" applyFill="1" applyBorder="1" applyAlignment="1"/>
    <xf numFmtId="0" fontId="0" fillId="0" borderId="0" xfId="0" applyAlignment="1"/>
    <xf numFmtId="0" fontId="14" fillId="0" borderId="0" xfId="0" applyFont="1" applyAlignment="1"/>
    <xf numFmtId="165" fontId="14" fillId="0" borderId="0" xfId="1" applyNumberFormat="1" applyFont="1" applyAlignme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1" applyNumberFormat="1" applyFont="1" applyAlignment="1">
      <alignment horizontal="left"/>
    </xf>
    <xf numFmtId="0" fontId="16" fillId="0" borderId="0" xfId="0" applyFont="1" applyFill="1" applyAlignment="1"/>
    <xf numFmtId="164" fontId="17" fillId="0" borderId="0" xfId="0" applyNumberFormat="1" applyFont="1"/>
    <xf numFmtId="165" fontId="17" fillId="0" borderId="0" xfId="1" applyNumberFormat="1" applyFont="1"/>
    <xf numFmtId="0" fontId="5" fillId="0" borderId="0" xfId="0" applyFont="1" applyAlignment="1"/>
    <xf numFmtId="0" fontId="17" fillId="0" borderId="0" xfId="0" applyFont="1" applyAlignment="1"/>
    <xf numFmtId="165" fontId="17" fillId="0" borderId="0" xfId="1" applyNumberFormat="1" applyFont="1" applyAlignment="1"/>
    <xf numFmtId="0" fontId="17" fillId="0" borderId="0" xfId="0" applyFont="1" applyAlignment="1">
      <alignment horizontal="center"/>
    </xf>
    <xf numFmtId="165" fontId="17" fillId="0" borderId="0" xfId="1" applyNumberFormat="1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 indent="3"/>
    </xf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583;&#1585;&#1575;&#1587;&#1575;&#1578;\&#1583;&#1604;&#1610;&#1604;%20&#1575;&#1604;&#1588;&#1585;&#1603;&#1575;&#1578;%20&#1575;&#1604;&#1606;&#1607;&#1575;&#1574;&#1610;%20&#1604;&#1593;&#1575;&#1605;%202015\Osama\IBTF\IBTF%20arabic31-12-2014%20F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BTF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sama\&#1583;&#1604;&#1610;&#1604;%20&#1575;&#1604;&#1588;&#1585;&#1603;&#1575;&#1578;%20&#1605;&#1587;&#1608;&#1583;&#1577;\&#1606;&#1607;&#1575;&#1574;&#1610;\IBTF-I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SE"/>
      <sheetName val="CF"/>
    </sheetNames>
    <sheetDataSet>
      <sheetData sheetId="0" refreshError="1"/>
      <sheetData sheetId="1" refreshError="1">
        <row r="8">
          <cell r="C8">
            <v>3043327300</v>
          </cell>
          <cell r="E8">
            <v>3319984014</v>
          </cell>
        </row>
        <row r="9">
          <cell r="C9">
            <v>-1808151687</v>
          </cell>
          <cell r="E9">
            <v>-1838064056</v>
          </cell>
        </row>
        <row r="11">
          <cell r="C11">
            <v>277049995</v>
          </cell>
          <cell r="E11">
            <v>365039192</v>
          </cell>
        </row>
        <row r="12">
          <cell r="C12">
            <v>-4149826</v>
          </cell>
          <cell r="E12">
            <v>-3154806</v>
          </cell>
        </row>
        <row r="16">
          <cell r="C16">
            <v>142828261</v>
          </cell>
          <cell r="E16">
            <v>172717798</v>
          </cell>
        </row>
        <row r="17">
          <cell r="C17">
            <v>2397598295</v>
          </cell>
          <cell r="E17">
            <v>3015130748</v>
          </cell>
        </row>
        <row r="18">
          <cell r="C18">
            <v>0</v>
          </cell>
          <cell r="E18">
            <v>14125</v>
          </cell>
        </row>
        <row r="19">
          <cell r="C19">
            <v>25972183</v>
          </cell>
          <cell r="E19">
            <v>30766137</v>
          </cell>
        </row>
        <row r="23">
          <cell r="C23">
            <v>-318929091</v>
          </cell>
          <cell r="E23">
            <v>-516813406</v>
          </cell>
        </row>
        <row r="24">
          <cell r="C24">
            <v>-100784294</v>
          </cell>
          <cell r="E24">
            <v>-96548289</v>
          </cell>
        </row>
        <row r="25">
          <cell r="C25">
            <v>-2502056</v>
          </cell>
          <cell r="E25">
            <v>-3504209</v>
          </cell>
        </row>
        <row r="26">
          <cell r="C26">
            <v>-1823218483</v>
          </cell>
          <cell r="E26">
            <v>-3474049664</v>
          </cell>
        </row>
        <row r="27">
          <cell r="C27">
            <v>-1537355052</v>
          </cell>
          <cell r="E27">
            <v>-640107655</v>
          </cell>
        </row>
        <row r="28">
          <cell r="C28">
            <v>-285164629</v>
          </cell>
          <cell r="E28">
            <v>-329744426</v>
          </cell>
        </row>
        <row r="32">
          <cell r="C32">
            <v>6520916</v>
          </cell>
          <cell r="E32">
            <v>1665503</v>
          </cell>
        </row>
        <row r="33">
          <cell r="C33">
            <v>-1298066</v>
          </cell>
          <cell r="E33">
            <v>979601</v>
          </cell>
        </row>
        <row r="36">
          <cell r="C36">
            <v>4959963</v>
          </cell>
          <cell r="E36">
            <v>2311835</v>
          </cell>
        </row>
        <row r="37">
          <cell r="C37">
            <v>262887</v>
          </cell>
          <cell r="E37">
            <v>333269</v>
          </cell>
        </row>
        <row r="38">
          <cell r="C38">
            <v>5222850</v>
          </cell>
          <cell r="E38">
            <v>2645104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الملكية"/>
      <sheetName val="معلومات عامة"/>
      <sheetName val="قائمة المركز المالي"/>
      <sheetName val="قائمة الدخل "/>
      <sheetName val="قائمة التدفقات النقدية 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34">
          <cell r="B34">
            <v>8400000000</v>
          </cell>
          <cell r="C34">
            <v>5250000000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قائمة التدفقات النقدية "/>
      <sheetName val="نسب مالية"/>
    </sheetNames>
    <sheetDataSet>
      <sheetData sheetId="0"/>
      <sheetData sheetId="1">
        <row r="29">
          <cell r="B29">
            <v>52500000</v>
          </cell>
          <cell r="D29">
            <v>50000000</v>
          </cell>
          <cell r="E29">
            <v>30000000</v>
          </cell>
          <cell r="F29">
            <v>30000000</v>
          </cell>
          <cell r="G29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rightToLeft="1" tabSelected="1" zoomScale="95" zoomScaleNormal="95" workbookViewId="0">
      <selection activeCell="A32" sqref="A32"/>
    </sheetView>
  </sheetViews>
  <sheetFormatPr defaultColWidth="21.42578125" defaultRowHeight="16.5"/>
  <cols>
    <col min="1" max="1" width="59.85546875" style="4" customWidth="1"/>
    <col min="2" max="2" width="27.42578125" style="64" customWidth="1"/>
    <col min="3" max="3" width="21.42578125" style="58"/>
    <col min="4" max="15" width="21.42578125" style="4"/>
    <col min="16" max="17" width="21.42578125" style="5"/>
    <col min="18" max="18" width="37.5703125" style="5" customWidth="1"/>
    <col min="19" max="16384" width="21.42578125" style="4"/>
  </cols>
  <sheetData>
    <row r="1" spans="1:22">
      <c r="A1" s="1" t="s">
        <v>0</v>
      </c>
      <c r="B1" s="2"/>
      <c r="C1" s="3"/>
    </row>
    <row r="2" spans="1:22" ht="18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2</v>
      </c>
    </row>
    <row r="3" spans="1:22" ht="18">
      <c r="A3" s="8"/>
      <c r="B3" s="9" t="s">
        <v>3</v>
      </c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s="13" customFormat="1">
      <c r="A4" s="10" t="s">
        <v>4</v>
      </c>
      <c r="B4" s="10">
        <v>2021</v>
      </c>
      <c r="C4" s="11">
        <v>2020</v>
      </c>
      <c r="D4" s="10">
        <v>2019</v>
      </c>
      <c r="E4" s="10">
        <v>2018</v>
      </c>
      <c r="F4" s="10">
        <v>2018</v>
      </c>
      <c r="G4" s="10">
        <v>2017</v>
      </c>
      <c r="H4" s="10">
        <v>2016</v>
      </c>
      <c r="I4" s="10">
        <v>2015</v>
      </c>
      <c r="J4" s="10">
        <v>2014</v>
      </c>
      <c r="K4" s="10">
        <v>2013</v>
      </c>
      <c r="L4" s="10">
        <v>2012</v>
      </c>
      <c r="M4" s="10">
        <v>2011</v>
      </c>
      <c r="N4" s="10">
        <v>2010</v>
      </c>
      <c r="O4" s="10">
        <v>2009</v>
      </c>
      <c r="P4" s="10">
        <v>2008</v>
      </c>
      <c r="Q4" s="10">
        <v>2007</v>
      </c>
      <c r="R4" s="12" t="s">
        <v>2</v>
      </c>
      <c r="T4" s="4"/>
    </row>
    <row r="5" spans="1:2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6"/>
    </row>
    <row r="6" spans="1:22">
      <c r="A6" s="17" t="s">
        <v>5</v>
      </c>
      <c r="B6" s="18">
        <v>10682712588</v>
      </c>
      <c r="C6" s="18">
        <v>7648029504</v>
      </c>
      <c r="D6" s="18">
        <v>6084115543</v>
      </c>
      <c r="E6" s="18">
        <v>5142249773</v>
      </c>
      <c r="F6" s="19">
        <v>5142249773</v>
      </c>
      <c r="G6" s="20">
        <v>5655998454</v>
      </c>
      <c r="H6" s="20">
        <v>5032244377</v>
      </c>
      <c r="I6" s="20">
        <v>3545477607</v>
      </c>
      <c r="J6" s="20">
        <f>[1]IS!C8</f>
        <v>3043327300</v>
      </c>
      <c r="K6" s="20">
        <f>[1]IS!E8</f>
        <v>3319984014</v>
      </c>
      <c r="L6" s="21">
        <v>3504904747</v>
      </c>
      <c r="M6" s="21">
        <v>3222230188</v>
      </c>
      <c r="N6" s="20">
        <v>2834621401</v>
      </c>
      <c r="O6" s="20">
        <v>2413123753</v>
      </c>
      <c r="P6" s="20">
        <v>2094143140</v>
      </c>
      <c r="Q6" s="20">
        <v>1868447880</v>
      </c>
      <c r="R6" s="20" t="s">
        <v>6</v>
      </c>
    </row>
    <row r="7" spans="1:22" ht="18.75">
      <c r="A7" s="17" t="s">
        <v>7</v>
      </c>
      <c r="B7" s="22">
        <v>-4065964426</v>
      </c>
      <c r="C7" s="22">
        <v>-3251237038</v>
      </c>
      <c r="D7" s="22">
        <v>-3012961540</v>
      </c>
      <c r="E7" s="22">
        <v>-2240106625</v>
      </c>
      <c r="F7" s="23">
        <v>-2240106625</v>
      </c>
      <c r="G7" s="24">
        <v>-1821613398</v>
      </c>
      <c r="H7" s="24">
        <v>-1271997153</v>
      </c>
      <c r="I7" s="24">
        <v>-1215219037</v>
      </c>
      <c r="J7" s="24">
        <f>[1]IS!C9</f>
        <v>-1808151687</v>
      </c>
      <c r="K7" s="24">
        <f>[1]IS!E9</f>
        <v>-1838064056</v>
      </c>
      <c r="L7" s="24">
        <v>-1907555486</v>
      </c>
      <c r="M7" s="24">
        <v>-1663177957</v>
      </c>
      <c r="N7" s="24">
        <v>-1484361782</v>
      </c>
      <c r="O7" s="24">
        <v>-1214268879</v>
      </c>
      <c r="P7" s="24">
        <f>SUM(-1164051448)</f>
        <v>-1164051448</v>
      </c>
      <c r="Q7" s="24">
        <f>SUM(-1213377157)</f>
        <v>-1213377157</v>
      </c>
      <c r="R7" s="20" t="s">
        <v>8</v>
      </c>
    </row>
    <row r="8" spans="1:22">
      <c r="A8" s="25" t="s">
        <v>9</v>
      </c>
      <c r="B8" s="26">
        <f t="shared" ref="B8:F8" si="0">SUM(B6:B7)</f>
        <v>6616748162</v>
      </c>
      <c r="C8" s="26">
        <f t="shared" si="0"/>
        <v>4396792466</v>
      </c>
      <c r="D8" s="26">
        <f t="shared" si="0"/>
        <v>3071154003</v>
      </c>
      <c r="E8" s="26">
        <f t="shared" si="0"/>
        <v>2902143148</v>
      </c>
      <c r="F8" s="26">
        <f t="shared" si="0"/>
        <v>2902143148</v>
      </c>
      <c r="G8" s="25">
        <f t="shared" ref="G8:Q8" si="1">SUM(G6:G7)</f>
        <v>3834385056</v>
      </c>
      <c r="H8" s="25">
        <f t="shared" si="1"/>
        <v>3760247224</v>
      </c>
      <c r="I8" s="25">
        <f t="shared" si="1"/>
        <v>2330258570</v>
      </c>
      <c r="J8" s="25">
        <f t="shared" si="1"/>
        <v>1235175613</v>
      </c>
      <c r="K8" s="25">
        <f t="shared" si="1"/>
        <v>1481919958</v>
      </c>
      <c r="L8" s="25">
        <f t="shared" si="1"/>
        <v>1597349261</v>
      </c>
      <c r="M8" s="25">
        <f t="shared" si="1"/>
        <v>1559052231</v>
      </c>
      <c r="N8" s="25">
        <f t="shared" si="1"/>
        <v>1350259619</v>
      </c>
      <c r="O8" s="25">
        <f t="shared" si="1"/>
        <v>1198854874</v>
      </c>
      <c r="P8" s="25">
        <f t="shared" si="1"/>
        <v>930091692</v>
      </c>
      <c r="Q8" s="25">
        <f t="shared" si="1"/>
        <v>655070723</v>
      </c>
      <c r="R8" s="27" t="s">
        <v>10</v>
      </c>
    </row>
    <row r="9" spans="1:22">
      <c r="A9" s="28"/>
      <c r="B9" s="28"/>
      <c r="C9" s="28"/>
      <c r="D9" s="28"/>
      <c r="E9" s="28"/>
      <c r="F9" s="29"/>
      <c r="G9" s="28"/>
      <c r="H9" s="28"/>
      <c r="I9" s="28"/>
      <c r="J9" s="20"/>
      <c r="K9" s="20"/>
      <c r="L9" s="28"/>
      <c r="M9" s="28"/>
      <c r="N9" s="21"/>
      <c r="O9" s="21"/>
      <c r="P9" s="30"/>
      <c r="Q9" s="30"/>
      <c r="R9" s="17"/>
    </row>
    <row r="10" spans="1:22">
      <c r="A10" s="17" t="s">
        <v>11</v>
      </c>
      <c r="B10" s="18">
        <v>2724023539</v>
      </c>
      <c r="C10" s="18">
        <v>1592292229</v>
      </c>
      <c r="D10" s="18">
        <v>1465382373</v>
      </c>
      <c r="E10" s="18">
        <v>638221898</v>
      </c>
      <c r="F10" s="19">
        <v>638221898</v>
      </c>
      <c r="G10" s="20">
        <v>487734729</v>
      </c>
      <c r="H10" s="20">
        <v>742846132</v>
      </c>
      <c r="I10" s="20">
        <v>510135565</v>
      </c>
      <c r="J10" s="20">
        <f>[1]IS!C11</f>
        <v>277049995</v>
      </c>
      <c r="K10" s="20">
        <f>[1]IS!E11</f>
        <v>365039192</v>
      </c>
      <c r="L10" s="21">
        <v>306091142</v>
      </c>
      <c r="M10" s="21">
        <v>567253320</v>
      </c>
      <c r="N10" s="20">
        <v>484144599</v>
      </c>
      <c r="O10" s="20">
        <v>499430074</v>
      </c>
      <c r="P10" s="20">
        <v>487057290</v>
      </c>
      <c r="Q10" s="20">
        <v>394846049</v>
      </c>
      <c r="R10" s="20" t="s">
        <v>12</v>
      </c>
    </row>
    <row r="11" spans="1:22" ht="18.75">
      <c r="A11" s="17" t="s">
        <v>13</v>
      </c>
      <c r="B11" s="22">
        <v>-13124965</v>
      </c>
      <c r="C11" s="22">
        <v>-92915307</v>
      </c>
      <c r="D11" s="22">
        <v>-39435171</v>
      </c>
      <c r="E11" s="22">
        <v>-6739484</v>
      </c>
      <c r="F11" s="23">
        <v>-6739484</v>
      </c>
      <c r="G11" s="24">
        <v>-6583839</v>
      </c>
      <c r="H11" s="24">
        <v>-7915166</v>
      </c>
      <c r="I11" s="24">
        <v>-4463907</v>
      </c>
      <c r="J11" s="24">
        <f>[1]IS!C12</f>
        <v>-4149826</v>
      </c>
      <c r="K11" s="24">
        <f>[1]IS!E12</f>
        <v>-3154806</v>
      </c>
      <c r="L11" s="24">
        <v>-1826452</v>
      </c>
      <c r="M11" s="24">
        <v>-1461344</v>
      </c>
      <c r="N11" s="24">
        <v>-8307756</v>
      </c>
      <c r="O11" s="24">
        <v>-3149062</v>
      </c>
      <c r="P11" s="24">
        <f>SUM(-5370316)</f>
        <v>-5370316</v>
      </c>
      <c r="Q11" s="24">
        <f>SUM(-6317584)</f>
        <v>-6317584</v>
      </c>
      <c r="R11" s="31" t="s">
        <v>14</v>
      </c>
    </row>
    <row r="12" spans="1:22">
      <c r="A12" s="25" t="s">
        <v>15</v>
      </c>
      <c r="B12" s="26">
        <f t="shared" ref="B12:Q12" si="2">SUM(B10:B11)</f>
        <v>2710898574</v>
      </c>
      <c r="C12" s="26">
        <f t="shared" si="2"/>
        <v>1499376922</v>
      </c>
      <c r="D12" s="26">
        <f t="shared" si="2"/>
        <v>1425947202</v>
      </c>
      <c r="E12" s="26">
        <f t="shared" si="2"/>
        <v>631482414</v>
      </c>
      <c r="F12" s="26">
        <f t="shared" si="2"/>
        <v>631482414</v>
      </c>
      <c r="G12" s="25">
        <f t="shared" si="2"/>
        <v>481150890</v>
      </c>
      <c r="H12" s="25">
        <f t="shared" si="2"/>
        <v>734930966</v>
      </c>
      <c r="I12" s="25">
        <f t="shared" si="2"/>
        <v>505671658</v>
      </c>
      <c r="J12" s="25">
        <f t="shared" si="2"/>
        <v>272900169</v>
      </c>
      <c r="K12" s="25">
        <f t="shared" si="2"/>
        <v>361884386</v>
      </c>
      <c r="L12" s="25">
        <f t="shared" si="2"/>
        <v>304264690</v>
      </c>
      <c r="M12" s="25">
        <f t="shared" si="2"/>
        <v>565791976</v>
      </c>
      <c r="N12" s="25">
        <f t="shared" si="2"/>
        <v>475836843</v>
      </c>
      <c r="O12" s="25">
        <f t="shared" si="2"/>
        <v>496281012</v>
      </c>
      <c r="P12" s="25">
        <f t="shared" si="2"/>
        <v>481686974</v>
      </c>
      <c r="Q12" s="25">
        <f t="shared" si="2"/>
        <v>388528465</v>
      </c>
      <c r="R12" s="27" t="s">
        <v>16</v>
      </c>
    </row>
    <row r="13" spans="1:22">
      <c r="A13" s="32"/>
      <c r="B13" s="32"/>
      <c r="C13" s="32"/>
      <c r="D13" s="32"/>
      <c r="E13" s="32"/>
      <c r="F13" s="32"/>
      <c r="G13" s="32"/>
      <c r="H13" s="32"/>
      <c r="I13" s="32"/>
      <c r="J13" s="20"/>
      <c r="K13" s="20"/>
      <c r="L13" s="32"/>
      <c r="M13" s="32"/>
      <c r="N13" s="21"/>
      <c r="O13" s="21"/>
      <c r="P13" s="33"/>
      <c r="Q13" s="33"/>
      <c r="R13" s="20"/>
    </row>
    <row r="14" spans="1:22" s="13" customFormat="1">
      <c r="A14" s="25" t="s">
        <v>17</v>
      </c>
      <c r="B14" s="25">
        <f t="shared" ref="B14:Q14" si="3">SUM(B12,B8)</f>
        <v>9327646736</v>
      </c>
      <c r="C14" s="25">
        <f t="shared" si="3"/>
        <v>5896169388</v>
      </c>
      <c r="D14" s="25">
        <f t="shared" si="3"/>
        <v>4497101205</v>
      </c>
      <c r="E14" s="25">
        <f t="shared" si="3"/>
        <v>3533625562</v>
      </c>
      <c r="F14" s="25">
        <f t="shared" si="3"/>
        <v>3533625562</v>
      </c>
      <c r="G14" s="25">
        <f t="shared" si="3"/>
        <v>4315535946</v>
      </c>
      <c r="H14" s="25">
        <f t="shared" si="3"/>
        <v>4495178190</v>
      </c>
      <c r="I14" s="25">
        <f t="shared" si="3"/>
        <v>2835930228</v>
      </c>
      <c r="J14" s="25">
        <f t="shared" si="3"/>
        <v>1508075782</v>
      </c>
      <c r="K14" s="25">
        <f t="shared" si="3"/>
        <v>1843804344</v>
      </c>
      <c r="L14" s="25">
        <f t="shared" si="3"/>
        <v>1901613951</v>
      </c>
      <c r="M14" s="25">
        <f t="shared" si="3"/>
        <v>2124844207</v>
      </c>
      <c r="N14" s="25">
        <f t="shared" si="3"/>
        <v>1826096462</v>
      </c>
      <c r="O14" s="25">
        <f t="shared" si="3"/>
        <v>1695135886</v>
      </c>
      <c r="P14" s="25">
        <f t="shared" si="3"/>
        <v>1411778666</v>
      </c>
      <c r="Q14" s="25">
        <f t="shared" si="3"/>
        <v>1043599188</v>
      </c>
      <c r="R14" s="27" t="s">
        <v>18</v>
      </c>
      <c r="T14" s="4"/>
    </row>
    <row r="15" spans="1:22" s="13" customFormat="1">
      <c r="A15" s="28"/>
      <c r="B15" s="28"/>
      <c r="C15" s="28"/>
      <c r="D15" s="28"/>
      <c r="E15" s="28"/>
      <c r="F15" s="28"/>
      <c r="G15" s="28"/>
      <c r="H15" s="28"/>
      <c r="I15" s="28"/>
      <c r="J15" s="20"/>
      <c r="K15" s="20"/>
      <c r="L15" s="28"/>
      <c r="M15" s="28"/>
      <c r="N15" s="21"/>
      <c r="O15" s="21"/>
      <c r="P15" s="33"/>
      <c r="Q15" s="33"/>
      <c r="R15" s="33"/>
      <c r="T15" s="4"/>
    </row>
    <row r="16" spans="1:22">
      <c r="A16" s="17" t="s">
        <v>19</v>
      </c>
      <c r="B16" s="20">
        <v>1240316557</v>
      </c>
      <c r="C16" s="20">
        <v>-11327039</v>
      </c>
      <c r="D16" s="20">
        <v>47834738</v>
      </c>
      <c r="E16" s="20">
        <v>150296799</v>
      </c>
      <c r="F16" s="20">
        <v>150296799</v>
      </c>
      <c r="G16" s="20">
        <v>156660307</v>
      </c>
      <c r="H16" s="20">
        <v>180446169</v>
      </c>
      <c r="I16" s="20">
        <v>170500869</v>
      </c>
      <c r="J16" s="20">
        <f>[1]IS!C16</f>
        <v>142828261</v>
      </c>
      <c r="K16" s="20">
        <f>[1]IS!E16</f>
        <v>172717798</v>
      </c>
      <c r="L16" s="20">
        <v>-89593839</v>
      </c>
      <c r="M16" s="20">
        <v>86035450</v>
      </c>
      <c r="N16" s="20">
        <v>99495990</v>
      </c>
      <c r="O16" s="20">
        <v>121417995</v>
      </c>
      <c r="P16" s="20">
        <f>SUM(-14878597)</f>
        <v>-14878597</v>
      </c>
      <c r="Q16" s="20">
        <f>SUM(-73023696)</f>
        <v>-73023696</v>
      </c>
      <c r="R16" s="20" t="s">
        <v>20</v>
      </c>
      <c r="V16" s="34"/>
    </row>
    <row r="17" spans="1:22">
      <c r="A17" s="17" t="s">
        <v>21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0" t="s">
        <v>22</v>
      </c>
      <c r="V17" s="34"/>
    </row>
    <row r="18" spans="1:22">
      <c r="A18" s="17" t="s">
        <v>23</v>
      </c>
      <c r="B18" s="35">
        <v>-1405214</v>
      </c>
      <c r="C18" s="35">
        <v>394393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0" t="s">
        <v>24</v>
      </c>
      <c r="V18" s="34"/>
    </row>
    <row r="19" spans="1:22" ht="17.25" customHeight="1">
      <c r="A19" s="17" t="s">
        <v>25</v>
      </c>
      <c r="B19" s="20">
        <v>57029929946</v>
      </c>
      <c r="C19" s="20">
        <v>38222531139</v>
      </c>
      <c r="D19" s="20">
        <v>-50719754</v>
      </c>
      <c r="E19" s="20">
        <v>-115531261</v>
      </c>
      <c r="F19" s="20">
        <v>-115531261</v>
      </c>
      <c r="G19" s="20">
        <v>-3359440760</v>
      </c>
      <c r="H19" s="20">
        <v>8125864364</v>
      </c>
      <c r="I19" s="20">
        <v>6204168789</v>
      </c>
      <c r="J19" s="20">
        <f>[1]IS!C17</f>
        <v>2397598295</v>
      </c>
      <c r="K19" s="20">
        <f>[1]IS!E17</f>
        <v>3015130748</v>
      </c>
      <c r="L19" s="20">
        <v>946018923</v>
      </c>
      <c r="M19" s="20">
        <v>365930786</v>
      </c>
      <c r="N19" s="20">
        <v>22760984</v>
      </c>
      <c r="O19" s="20">
        <v>-57969079</v>
      </c>
      <c r="P19" s="20">
        <f>SUM(-113261173)</f>
        <v>-113261173</v>
      </c>
      <c r="Q19" s="20">
        <f>SUM(-76741590)</f>
        <v>-76741590</v>
      </c>
      <c r="R19" s="20" t="s">
        <v>26</v>
      </c>
      <c r="V19" s="34"/>
    </row>
    <row r="20" spans="1:22">
      <c r="A20" s="17" t="s">
        <v>27</v>
      </c>
      <c r="B20" s="35">
        <v>0</v>
      </c>
      <c r="C20" s="35">
        <v>0</v>
      </c>
      <c r="D20" s="35">
        <v>0</v>
      </c>
      <c r="E20" s="35">
        <v>0</v>
      </c>
      <c r="F20" s="35" t="s">
        <v>28</v>
      </c>
      <c r="G20" s="35" t="s">
        <v>28</v>
      </c>
      <c r="H20" s="35" t="s">
        <v>28</v>
      </c>
      <c r="I20" s="35">
        <v>0</v>
      </c>
      <c r="J20" s="20">
        <f>[1]IS!C18</f>
        <v>0</v>
      </c>
      <c r="K20" s="20">
        <f>[1]IS!E18</f>
        <v>14125</v>
      </c>
      <c r="L20" s="20">
        <v>19180</v>
      </c>
      <c r="M20" s="20">
        <v>-32200</v>
      </c>
      <c r="N20" s="20">
        <v>71597</v>
      </c>
      <c r="O20" s="35" t="s">
        <v>28</v>
      </c>
      <c r="P20" s="20">
        <v>10815007</v>
      </c>
      <c r="Q20" s="20">
        <v>5815040</v>
      </c>
      <c r="R20" s="20" t="s">
        <v>29</v>
      </c>
      <c r="V20" s="34"/>
    </row>
    <row r="21" spans="1:22" ht="18.75">
      <c r="A21" s="17" t="s">
        <v>30</v>
      </c>
      <c r="B21" s="24">
        <v>184001383</v>
      </c>
      <c r="C21" s="24">
        <v>5156175883</v>
      </c>
      <c r="D21" s="24">
        <v>175595927</v>
      </c>
      <c r="E21" s="24">
        <v>69617083</v>
      </c>
      <c r="F21" s="24">
        <v>69617083</v>
      </c>
      <c r="G21" s="24">
        <v>81546984</v>
      </c>
      <c r="H21" s="24">
        <v>1695893414</v>
      </c>
      <c r="I21" s="24">
        <v>77225235</v>
      </c>
      <c r="J21" s="24">
        <f>[1]IS!C19</f>
        <v>25972183</v>
      </c>
      <c r="K21" s="24">
        <f>[1]IS!E19</f>
        <v>30766137</v>
      </c>
      <c r="L21" s="24">
        <v>27552600</v>
      </c>
      <c r="M21" s="24">
        <v>40319651</v>
      </c>
      <c r="N21" s="24">
        <v>40257289</v>
      </c>
      <c r="O21" s="24">
        <v>25526028</v>
      </c>
      <c r="P21" s="24">
        <v>27080570</v>
      </c>
      <c r="Q21" s="24">
        <v>17821321</v>
      </c>
      <c r="R21" s="20" t="s">
        <v>31</v>
      </c>
      <c r="V21" s="34"/>
    </row>
    <row r="22" spans="1:22">
      <c r="A22" s="25" t="s">
        <v>32</v>
      </c>
      <c r="B22" s="25">
        <f>SUM(B14:B21)</f>
        <v>67780489408</v>
      </c>
      <c r="C22" s="25">
        <f>SUM(C14:C21)</f>
        <v>49263943764</v>
      </c>
      <c r="D22" s="25">
        <f>SUM(D14:D21)</f>
        <v>4669812116</v>
      </c>
      <c r="E22" s="25">
        <f>SUM(E14:E21)</f>
        <v>3638008183</v>
      </c>
      <c r="F22" s="25">
        <f>SUM(F14:F21)</f>
        <v>3638008183</v>
      </c>
      <c r="G22" s="25">
        <f t="shared" ref="G22:Q22" si="4">SUM(G14:G21)</f>
        <v>1194302477</v>
      </c>
      <c r="H22" s="25">
        <f t="shared" si="4"/>
        <v>14497382137</v>
      </c>
      <c r="I22" s="25">
        <f t="shared" si="4"/>
        <v>9287825121</v>
      </c>
      <c r="J22" s="25">
        <f t="shared" si="4"/>
        <v>4074474521</v>
      </c>
      <c r="K22" s="25">
        <f t="shared" si="4"/>
        <v>5062433152</v>
      </c>
      <c r="L22" s="25">
        <f t="shared" si="4"/>
        <v>2785610815</v>
      </c>
      <c r="M22" s="25">
        <f t="shared" si="4"/>
        <v>2617097894</v>
      </c>
      <c r="N22" s="25">
        <f t="shared" si="4"/>
        <v>1988682322</v>
      </c>
      <c r="O22" s="25">
        <f t="shared" si="4"/>
        <v>1784110830</v>
      </c>
      <c r="P22" s="25">
        <f t="shared" si="4"/>
        <v>1321534473</v>
      </c>
      <c r="Q22" s="25">
        <f t="shared" si="4"/>
        <v>917470263</v>
      </c>
      <c r="R22" s="27" t="s">
        <v>33</v>
      </c>
      <c r="V22" s="36"/>
    </row>
    <row r="23" spans="1:22">
      <c r="A23" s="28" t="s">
        <v>34</v>
      </c>
      <c r="B23" s="28"/>
      <c r="C23" s="28"/>
      <c r="D23" s="28"/>
      <c r="E23" s="28"/>
      <c r="F23" s="28"/>
      <c r="G23" s="28"/>
      <c r="H23" s="28"/>
      <c r="I23" s="28"/>
      <c r="J23" s="20"/>
      <c r="K23" s="20"/>
      <c r="L23" s="17"/>
      <c r="M23" s="21"/>
      <c r="N23" s="21"/>
      <c r="O23" s="21"/>
      <c r="P23" s="21"/>
      <c r="Q23" s="21"/>
      <c r="R23" s="37" t="s">
        <v>35</v>
      </c>
    </row>
    <row r="24" spans="1:22" ht="30" customHeight="1">
      <c r="A24" s="17" t="s">
        <v>36</v>
      </c>
      <c r="B24" s="19">
        <v>-3133708360</v>
      </c>
      <c r="C24" s="19">
        <v>-1553049419</v>
      </c>
      <c r="D24" s="19">
        <v>-1355146213</v>
      </c>
      <c r="E24" s="19">
        <v>-1021648801</v>
      </c>
      <c r="F24" s="19">
        <v>-1021648801</v>
      </c>
      <c r="G24" s="20">
        <v>-895970353</v>
      </c>
      <c r="H24" s="20">
        <v>-1001144590</v>
      </c>
      <c r="I24" s="20">
        <v>-511535260</v>
      </c>
      <c r="J24" s="20">
        <f>[1]IS!C23</f>
        <v>-318929091</v>
      </c>
      <c r="K24" s="20">
        <f>[1]IS!E23</f>
        <v>-516813406</v>
      </c>
      <c r="L24" s="20">
        <v>-513458850</v>
      </c>
      <c r="M24" s="20">
        <v>-456156334</v>
      </c>
      <c r="N24" s="20">
        <v>-369330866</v>
      </c>
      <c r="O24" s="20">
        <v>-300111621</v>
      </c>
      <c r="P24" s="20">
        <v>-178203530</v>
      </c>
      <c r="Q24" s="20">
        <v>-164840748</v>
      </c>
      <c r="R24" s="20" t="s">
        <v>37</v>
      </c>
    </row>
    <row r="25" spans="1:22" s="39" customFormat="1">
      <c r="A25" s="38" t="s">
        <v>38</v>
      </c>
      <c r="B25" s="19">
        <v>-238954262</v>
      </c>
      <c r="C25" s="19">
        <v>-223180422</v>
      </c>
      <c r="D25" s="19">
        <v>-200182596</v>
      </c>
      <c r="E25" s="19">
        <v>-121678363</v>
      </c>
      <c r="F25" s="19">
        <v>-121678363</v>
      </c>
      <c r="G25" s="20">
        <v>-110719666</v>
      </c>
      <c r="H25" s="20">
        <v>-102133822</v>
      </c>
      <c r="I25" s="20">
        <v>-104860956</v>
      </c>
      <c r="J25" s="20">
        <f>[1]IS!C24</f>
        <v>-100784294</v>
      </c>
      <c r="K25" s="20">
        <f>[1]IS!E24</f>
        <v>-96548289</v>
      </c>
      <c r="L25" s="20">
        <v>-104676877</v>
      </c>
      <c r="M25" s="20">
        <v>-107112393</v>
      </c>
      <c r="N25" s="20">
        <v>-89232967</v>
      </c>
      <c r="O25" s="20">
        <v>-68080307</v>
      </c>
      <c r="P25" s="20">
        <f>SUM(-45893723)</f>
        <v>-45893723</v>
      </c>
      <c r="Q25" s="20">
        <f>SUM(-32195730)</f>
        <v>-32195730</v>
      </c>
      <c r="R25" s="20" t="s">
        <v>39</v>
      </c>
    </row>
    <row r="26" spans="1:22" s="39" customFormat="1">
      <c r="A26" s="38" t="s">
        <v>40</v>
      </c>
      <c r="B26" s="19">
        <v>-58098741</v>
      </c>
      <c r="C26" s="19">
        <v>-78463059</v>
      </c>
      <c r="D26" s="19">
        <v>-74979576</v>
      </c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 t="s">
        <v>41</v>
      </c>
    </row>
    <row r="27" spans="1:22" s="39" customFormat="1">
      <c r="A27" s="38" t="s">
        <v>42</v>
      </c>
      <c r="B27" s="19">
        <v>-41476599</v>
      </c>
      <c r="C27" s="19">
        <v>-14768278</v>
      </c>
      <c r="D27" s="19">
        <v>-7729003</v>
      </c>
      <c r="E27" s="19">
        <v>-2945591</v>
      </c>
      <c r="F27" s="19">
        <v>-2945591</v>
      </c>
      <c r="G27" s="20">
        <v>-779678</v>
      </c>
      <c r="H27" s="20">
        <v>-151835</v>
      </c>
      <c r="I27" s="20">
        <v>-975199</v>
      </c>
      <c r="J27" s="20">
        <f>[1]IS!C25</f>
        <v>-2502056</v>
      </c>
      <c r="K27" s="20">
        <f>[1]IS!E25</f>
        <v>-3504209</v>
      </c>
      <c r="L27" s="20">
        <v>-7719523</v>
      </c>
      <c r="M27" s="20">
        <v>-8305225</v>
      </c>
      <c r="N27" s="20">
        <v>-10047495</v>
      </c>
      <c r="O27" s="20">
        <v>-12666515</v>
      </c>
      <c r="P27" s="20">
        <v>-13937009</v>
      </c>
      <c r="Q27" s="20">
        <f>SUM(-12137780)</f>
        <v>-12137780</v>
      </c>
      <c r="R27" s="20" t="s">
        <v>43</v>
      </c>
    </row>
    <row r="28" spans="1:22" s="39" customFormat="1">
      <c r="A28" s="38" t="s">
        <v>44</v>
      </c>
      <c r="B28" s="19">
        <v>1057429308</v>
      </c>
      <c r="C28" s="19">
        <v>-2987137104</v>
      </c>
      <c r="D28" s="19">
        <v>1287393115</v>
      </c>
      <c r="E28" s="19">
        <v>-536773895</v>
      </c>
      <c r="F28" s="19">
        <v>158465708</v>
      </c>
      <c r="G28" s="20">
        <v>360877667</v>
      </c>
      <c r="H28" s="20">
        <v>579216483</v>
      </c>
      <c r="I28" s="20">
        <v>-3647719621</v>
      </c>
      <c r="J28" s="20">
        <f>[1]IS!C26</f>
        <v>-1823218483</v>
      </c>
      <c r="K28" s="20">
        <f>[1]IS!E26</f>
        <v>-3474049664</v>
      </c>
      <c r="L28" s="20">
        <v>-1223121030</v>
      </c>
      <c r="M28" s="20">
        <v>-403991470</v>
      </c>
      <c r="N28" s="20">
        <v>-31455458</v>
      </c>
      <c r="O28" s="20">
        <v>1552975</v>
      </c>
      <c r="P28" s="20">
        <v>-80000000</v>
      </c>
      <c r="Q28" s="20" t="s">
        <v>28</v>
      </c>
      <c r="R28" s="20" t="s">
        <v>45</v>
      </c>
    </row>
    <row r="29" spans="1:22" s="39" customFormat="1">
      <c r="A29" s="38" t="s">
        <v>46</v>
      </c>
      <c r="B29" s="19">
        <v>-3019511351</v>
      </c>
      <c r="C29" s="19">
        <v>-273270250</v>
      </c>
      <c r="D29" s="19">
        <v>3015506399</v>
      </c>
      <c r="E29" s="19">
        <v>41114605</v>
      </c>
      <c r="F29" s="19">
        <v>41114605</v>
      </c>
      <c r="G29" s="20">
        <v>3335210655</v>
      </c>
      <c r="H29" s="20">
        <v>-6086515692</v>
      </c>
      <c r="I29" s="20">
        <v>-4535248927</v>
      </c>
      <c r="J29" s="20">
        <f>[1]IS!C27</f>
        <v>-1537355052</v>
      </c>
      <c r="K29" s="20">
        <f>[1]IS!E27</f>
        <v>-640107655</v>
      </c>
      <c r="L29" s="20">
        <v>-9246382</v>
      </c>
      <c r="M29" s="20">
        <v>-569639</v>
      </c>
      <c r="N29" s="20">
        <v>-101212</v>
      </c>
      <c r="O29" s="20">
        <v>-23071069</v>
      </c>
      <c r="P29" s="20">
        <f>SUM(-1447659)</f>
        <v>-1447659</v>
      </c>
      <c r="Q29" s="20">
        <f>SUM(-496159)</f>
        <v>-496159</v>
      </c>
      <c r="R29" s="20" t="s">
        <v>47</v>
      </c>
    </row>
    <row r="30" spans="1:22" s="39" customFormat="1">
      <c r="A30" s="38" t="s">
        <v>48</v>
      </c>
      <c r="B30" s="19">
        <v>0</v>
      </c>
      <c r="C30" s="19">
        <v>-443438</v>
      </c>
      <c r="D30" s="19">
        <v>-1638001</v>
      </c>
      <c r="E30" s="19">
        <v>-945294</v>
      </c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 t="s">
        <v>49</v>
      </c>
    </row>
    <row r="31" spans="1:22" s="39" customFormat="1" ht="18.75">
      <c r="A31" s="38" t="s">
        <v>50</v>
      </c>
      <c r="B31" s="23">
        <v>-4843773186</v>
      </c>
      <c r="C31" s="23">
        <v>-1108505786</v>
      </c>
      <c r="D31" s="23">
        <v>-949044214</v>
      </c>
      <c r="E31" s="23">
        <v>-767772434</v>
      </c>
      <c r="F31" s="23">
        <v>-768717728</v>
      </c>
      <c r="G31" s="24">
        <v>-870451851</v>
      </c>
      <c r="H31" s="24">
        <v>-751218562</v>
      </c>
      <c r="I31" s="24">
        <v>-484115990</v>
      </c>
      <c r="J31" s="24">
        <f>[1]IS!C28</f>
        <v>-285164629</v>
      </c>
      <c r="K31" s="24">
        <f>[1]IS!E28</f>
        <v>-329744426</v>
      </c>
      <c r="L31" s="24">
        <v>-254578195</v>
      </c>
      <c r="M31" s="24">
        <v>-313405526</v>
      </c>
      <c r="N31" s="24">
        <v>-252630306</v>
      </c>
      <c r="O31" s="24">
        <v>-211679229</v>
      </c>
      <c r="P31" s="24">
        <v>-148933411</v>
      </c>
      <c r="Q31" s="24">
        <f>SUM(-125704920)</f>
        <v>-125704920</v>
      </c>
      <c r="R31" s="20" t="s">
        <v>51</v>
      </c>
    </row>
    <row r="32" spans="1:22">
      <c r="A32" s="25" t="s">
        <v>52</v>
      </c>
      <c r="B32" s="25">
        <f t="shared" ref="B32:Q32" si="5">SUM(B24:B31)</f>
        <v>-10278093191</v>
      </c>
      <c r="C32" s="25">
        <f t="shared" si="5"/>
        <v>-6238817756</v>
      </c>
      <c r="D32" s="25">
        <f t="shared" si="5"/>
        <v>1714179911</v>
      </c>
      <c r="E32" s="25">
        <f t="shared" si="5"/>
        <v>-2410649773</v>
      </c>
      <c r="F32" s="25">
        <f t="shared" si="5"/>
        <v>-1715410170</v>
      </c>
      <c r="G32" s="25">
        <f t="shared" si="5"/>
        <v>1818166774</v>
      </c>
      <c r="H32" s="25">
        <f t="shared" si="5"/>
        <v>-7361948018</v>
      </c>
      <c r="I32" s="25">
        <f t="shared" si="5"/>
        <v>-9284455953</v>
      </c>
      <c r="J32" s="25">
        <f t="shared" si="5"/>
        <v>-4067953605</v>
      </c>
      <c r="K32" s="25">
        <f t="shared" si="5"/>
        <v>-5060767649</v>
      </c>
      <c r="L32" s="25">
        <f t="shared" si="5"/>
        <v>-2112800857</v>
      </c>
      <c r="M32" s="25">
        <f t="shared" si="5"/>
        <v>-1289540587</v>
      </c>
      <c r="N32" s="25">
        <f t="shared" si="5"/>
        <v>-752798304</v>
      </c>
      <c r="O32" s="25">
        <f t="shared" si="5"/>
        <v>-614055766</v>
      </c>
      <c r="P32" s="25">
        <f t="shared" si="5"/>
        <v>-468415332</v>
      </c>
      <c r="Q32" s="25">
        <f t="shared" si="5"/>
        <v>-335375337</v>
      </c>
      <c r="R32" s="27" t="s">
        <v>53</v>
      </c>
    </row>
    <row r="33" spans="1:22">
      <c r="A33" s="32"/>
      <c r="B33" s="32"/>
      <c r="C33" s="32"/>
      <c r="D33" s="32"/>
      <c r="E33" s="32"/>
      <c r="F33" s="32"/>
      <c r="G33" s="32"/>
      <c r="H33" s="32"/>
      <c r="I33" s="32"/>
      <c r="J33" s="20"/>
      <c r="K33" s="20"/>
      <c r="L33" s="32"/>
      <c r="M33" s="20"/>
      <c r="N33" s="20"/>
      <c r="O33" s="20"/>
      <c r="P33" s="20"/>
      <c r="Q33" s="20"/>
      <c r="R33" s="20"/>
    </row>
    <row r="34" spans="1:22">
      <c r="A34" s="25" t="s">
        <v>54</v>
      </c>
      <c r="B34" s="25">
        <f t="shared" ref="B34:I34" si="6">B22+B32</f>
        <v>57502396217</v>
      </c>
      <c r="C34" s="25">
        <f t="shared" si="6"/>
        <v>43025126008</v>
      </c>
      <c r="D34" s="25">
        <f t="shared" si="6"/>
        <v>6383992027</v>
      </c>
      <c r="E34" s="25">
        <f t="shared" si="6"/>
        <v>1227358410</v>
      </c>
      <c r="F34" s="25">
        <f t="shared" si="6"/>
        <v>1922598013</v>
      </c>
      <c r="G34" s="25">
        <f t="shared" si="6"/>
        <v>3012469251</v>
      </c>
      <c r="H34" s="25">
        <f t="shared" si="6"/>
        <v>7135434119</v>
      </c>
      <c r="I34" s="25">
        <f t="shared" si="6"/>
        <v>3369168</v>
      </c>
      <c r="J34" s="25">
        <f>[1]IS!C32</f>
        <v>6520916</v>
      </c>
      <c r="K34" s="25">
        <f>[1]IS!E32</f>
        <v>1665503</v>
      </c>
      <c r="L34" s="25">
        <v>672809958</v>
      </c>
      <c r="M34" s="25">
        <v>1327557307</v>
      </c>
      <c r="N34" s="25">
        <v>1235884018</v>
      </c>
      <c r="O34" s="25">
        <v>1170055064</v>
      </c>
      <c r="P34" s="25">
        <f>SUM(P32,P22)</f>
        <v>853119141</v>
      </c>
      <c r="Q34" s="25">
        <f>SUM(Q32,Q22)</f>
        <v>582094926</v>
      </c>
      <c r="R34" s="27" t="s">
        <v>55</v>
      </c>
    </row>
    <row r="35" spans="1:22" ht="18.75">
      <c r="A35" s="17" t="s">
        <v>56</v>
      </c>
      <c r="B35" s="23">
        <v>-934861558</v>
      </c>
      <c r="C35" s="23">
        <v>-904157209</v>
      </c>
      <c r="D35" s="23">
        <v>-118481448</v>
      </c>
      <c r="E35" s="23">
        <v>-562669005</v>
      </c>
      <c r="F35" s="23">
        <v>-562669005</v>
      </c>
      <c r="G35" s="20">
        <v>-832623591</v>
      </c>
      <c r="H35" s="20">
        <v>-1375133683</v>
      </c>
      <c r="I35" s="20">
        <v>17085118</v>
      </c>
      <c r="J35" s="20">
        <f>[1]IS!C33</f>
        <v>-1298066</v>
      </c>
      <c r="K35" s="20">
        <f>[1]IS!E33</f>
        <v>979601</v>
      </c>
      <c r="L35" s="20">
        <v>-11057107</v>
      </c>
      <c r="M35" s="20">
        <v>-318539908</v>
      </c>
      <c r="N35" s="20">
        <v>-321409661</v>
      </c>
      <c r="O35" s="20">
        <v>-320269311</v>
      </c>
      <c r="P35" s="20">
        <v>-269625682</v>
      </c>
      <c r="Q35" s="20">
        <f>SUM(-147059782)</f>
        <v>-147059782</v>
      </c>
      <c r="R35" s="20" t="s">
        <v>57</v>
      </c>
    </row>
    <row r="36" spans="1:22" ht="18.75">
      <c r="A36" s="40" t="s">
        <v>58</v>
      </c>
      <c r="B36" s="23">
        <v>-198615055</v>
      </c>
      <c r="C36" s="23">
        <v>-124643382</v>
      </c>
      <c r="D36" s="23">
        <v>-124000948</v>
      </c>
      <c r="E36" s="40"/>
      <c r="F36" s="40"/>
      <c r="G36" s="40"/>
      <c r="H36" s="40"/>
      <c r="I36" s="40"/>
      <c r="J36" s="20"/>
      <c r="K36" s="20"/>
      <c r="L36" s="40"/>
      <c r="M36" s="20"/>
      <c r="N36" s="20"/>
      <c r="O36" s="20"/>
      <c r="P36" s="20"/>
      <c r="Q36" s="20"/>
      <c r="R36" s="20" t="s">
        <v>59</v>
      </c>
    </row>
    <row r="37" spans="1:22" s="13" customFormat="1">
      <c r="A37" s="41" t="s">
        <v>60</v>
      </c>
      <c r="B37" s="25">
        <f>SUM(B34:B36)</f>
        <v>56368919604</v>
      </c>
      <c r="C37" s="25">
        <f>SUM(C34:C36)</f>
        <v>41996325417</v>
      </c>
      <c r="D37" s="25">
        <f>SUM(D34:D36)</f>
        <v>6141509631</v>
      </c>
      <c r="E37" s="25">
        <f t="shared" ref="E37:Q37" si="7">SUM(E34:E35)</f>
        <v>664689405</v>
      </c>
      <c r="F37" s="25">
        <f t="shared" si="7"/>
        <v>1359929008</v>
      </c>
      <c r="G37" s="25">
        <f t="shared" si="7"/>
        <v>2179845660</v>
      </c>
      <c r="H37" s="25">
        <f t="shared" si="7"/>
        <v>5760300436</v>
      </c>
      <c r="I37" s="25">
        <f t="shared" si="7"/>
        <v>20454286</v>
      </c>
      <c r="J37" s="25">
        <f t="shared" si="7"/>
        <v>5222850</v>
      </c>
      <c r="K37" s="25">
        <f t="shared" si="7"/>
        <v>2645104</v>
      </c>
      <c r="L37" s="25">
        <f t="shared" si="7"/>
        <v>661752851</v>
      </c>
      <c r="M37" s="25">
        <f t="shared" si="7"/>
        <v>1009017399</v>
      </c>
      <c r="N37" s="25">
        <f t="shared" si="7"/>
        <v>914474357</v>
      </c>
      <c r="O37" s="25">
        <f t="shared" si="7"/>
        <v>849785753</v>
      </c>
      <c r="P37" s="25">
        <f t="shared" si="7"/>
        <v>583493459</v>
      </c>
      <c r="Q37" s="25">
        <f t="shared" si="7"/>
        <v>435035144</v>
      </c>
      <c r="R37" s="27" t="s">
        <v>61</v>
      </c>
      <c r="T37" s="4"/>
    </row>
    <row r="38" spans="1:22" s="13" customFormat="1">
      <c r="A38" s="42" t="s">
        <v>62</v>
      </c>
      <c r="B38" s="42"/>
      <c r="C38" s="42"/>
      <c r="D38" s="42"/>
      <c r="E38" s="42"/>
      <c r="F38" s="42"/>
      <c r="G38" s="42"/>
      <c r="H38" s="42"/>
      <c r="I38" s="20"/>
      <c r="J38" s="20"/>
      <c r="K38" s="20"/>
      <c r="L38" s="42"/>
      <c r="M38" s="20"/>
      <c r="N38" s="20"/>
      <c r="O38" s="20"/>
      <c r="P38" s="20"/>
      <c r="Q38" s="35"/>
      <c r="R38" s="20" t="s">
        <v>63</v>
      </c>
      <c r="T38" s="4"/>
    </row>
    <row r="39" spans="1:22" s="13" customFormat="1">
      <c r="A39" s="38" t="s">
        <v>64</v>
      </c>
      <c r="B39" s="20">
        <v>56371419815.25</v>
      </c>
      <c r="C39" s="20">
        <v>41997837711</v>
      </c>
      <c r="D39" s="20">
        <v>6141103202.3999996</v>
      </c>
      <c r="E39" s="20">
        <v>664916833.5</v>
      </c>
      <c r="F39" s="20">
        <f>F37+F40</f>
        <v>1360156437</v>
      </c>
      <c r="G39" s="20">
        <v>2179574752</v>
      </c>
      <c r="H39" s="20">
        <v>5760805804</v>
      </c>
      <c r="I39" s="20">
        <v>20490672</v>
      </c>
      <c r="J39" s="20">
        <f>[1]IS!C36</f>
        <v>4959963</v>
      </c>
      <c r="K39" s="20">
        <f>[1]IS!E36</f>
        <v>2311835</v>
      </c>
      <c r="L39" s="20">
        <v>661754661</v>
      </c>
      <c r="M39" s="20">
        <v>1008647790</v>
      </c>
      <c r="N39" s="20">
        <v>915336992</v>
      </c>
      <c r="O39" s="20">
        <v>849785753</v>
      </c>
      <c r="P39" s="35">
        <f>P37</f>
        <v>583493459</v>
      </c>
      <c r="Q39" s="35">
        <f>Q37</f>
        <v>435035144</v>
      </c>
      <c r="R39" s="20" t="s">
        <v>65</v>
      </c>
      <c r="T39" s="4"/>
    </row>
    <row r="40" spans="1:22" s="13" customFormat="1" ht="18.75">
      <c r="A40" s="17" t="s">
        <v>66</v>
      </c>
      <c r="B40" s="24">
        <v>-2500211.25</v>
      </c>
      <c r="C40" s="24">
        <v>-1512294</v>
      </c>
      <c r="D40" s="24">
        <v>406428.6</v>
      </c>
      <c r="E40" s="24">
        <v>-227428.5</v>
      </c>
      <c r="F40" s="24">
        <v>227429</v>
      </c>
      <c r="G40" s="24">
        <v>270908</v>
      </c>
      <c r="H40" s="24">
        <v>-505368</v>
      </c>
      <c r="I40" s="24">
        <v>-36386</v>
      </c>
      <c r="J40" s="24">
        <f>[1]IS!C37</f>
        <v>262887</v>
      </c>
      <c r="K40" s="24">
        <f>[1]IS!E37</f>
        <v>333269</v>
      </c>
      <c r="L40" s="24">
        <v>-1810</v>
      </c>
      <c r="M40" s="24">
        <v>369609</v>
      </c>
      <c r="N40" s="24">
        <v>-862635</v>
      </c>
      <c r="O40" s="43" t="s">
        <v>28</v>
      </c>
      <c r="P40" s="43" t="s">
        <v>28</v>
      </c>
      <c r="Q40" s="43" t="s">
        <v>28</v>
      </c>
      <c r="R40" s="20" t="s">
        <v>67</v>
      </c>
      <c r="T40" s="4"/>
    </row>
    <row r="41" spans="1:22" s="13" customFormat="1">
      <c r="A41" s="41"/>
      <c r="B41" s="25">
        <f>SUM(B39:B40)</f>
        <v>56368919604</v>
      </c>
      <c r="C41" s="25">
        <f>SUM(C39:C40)</f>
        <v>41996325417</v>
      </c>
      <c r="D41" s="25">
        <f t="shared" ref="D41:H41" si="8">SUM(D39:D40)</f>
        <v>6141509631</v>
      </c>
      <c r="E41" s="25">
        <f t="shared" si="8"/>
        <v>664689405</v>
      </c>
      <c r="F41" s="25">
        <f t="shared" si="8"/>
        <v>1360383866</v>
      </c>
      <c r="G41" s="25">
        <f t="shared" si="8"/>
        <v>2179845660</v>
      </c>
      <c r="H41" s="25">
        <f t="shared" si="8"/>
        <v>5760300436</v>
      </c>
      <c r="I41" s="25">
        <f>SUM(I39:I40)</f>
        <v>20454286</v>
      </c>
      <c r="J41" s="25">
        <f>[1]IS!C38</f>
        <v>5222850</v>
      </c>
      <c r="K41" s="25">
        <f>[1]IS!E38</f>
        <v>2645104</v>
      </c>
      <c r="L41" s="25">
        <v>661752851</v>
      </c>
      <c r="M41" s="25">
        <f>SUM(M39:M40)</f>
        <v>1009017399</v>
      </c>
      <c r="N41" s="25">
        <f>SUM(N39:N40)</f>
        <v>914474357</v>
      </c>
      <c r="O41" s="44" t="s">
        <v>28</v>
      </c>
      <c r="P41" s="44" t="s">
        <v>28</v>
      </c>
      <c r="Q41" s="44" t="s">
        <v>28</v>
      </c>
      <c r="R41" s="44"/>
      <c r="T41" s="4"/>
    </row>
    <row r="42" spans="1:22" s="13" customFormat="1">
      <c r="A42" s="45"/>
      <c r="B42" s="45"/>
      <c r="C42" s="45"/>
      <c r="D42" s="45"/>
      <c r="E42" s="45"/>
      <c r="F42" s="45"/>
      <c r="G42" s="45"/>
      <c r="H42" s="45"/>
      <c r="I42" s="45"/>
      <c r="J42" s="20"/>
      <c r="K42" s="20"/>
      <c r="L42" s="45"/>
      <c r="M42" s="46"/>
      <c r="N42" s="46"/>
      <c r="O42" s="46"/>
      <c r="P42" s="46"/>
      <c r="Q42" s="46"/>
      <c r="R42" s="20"/>
      <c r="T42" s="4"/>
    </row>
    <row r="43" spans="1:22" s="13" customFormat="1">
      <c r="A43" s="44" t="s">
        <v>68</v>
      </c>
      <c r="B43" s="47">
        <f>B39/('[2]قائمة المركز المالي'!B34/100)</f>
        <v>671.08833113392859</v>
      </c>
      <c r="C43" s="47">
        <f>C39/('[2]قائمة المركز المالي'!C34/100)</f>
        <v>799.95881354285711</v>
      </c>
      <c r="D43" s="47">
        <v>116.97</v>
      </c>
      <c r="E43" s="47">
        <v>12.67</v>
      </c>
      <c r="F43" s="47">
        <v>25.91</v>
      </c>
      <c r="G43" s="48">
        <v>41.52</v>
      </c>
      <c r="H43" s="48">
        <v>109.73</v>
      </c>
      <c r="I43" s="49">
        <v>0.39</v>
      </c>
      <c r="J43" s="49">
        <v>0.09</v>
      </c>
      <c r="K43" s="49">
        <v>0.04</v>
      </c>
      <c r="L43" s="49">
        <f>L39/'[3]نسب مالية'!B29</f>
        <v>12.604850685714286</v>
      </c>
      <c r="M43" s="49">
        <v>19.21</v>
      </c>
      <c r="N43" s="49">
        <f>N39/'[3]نسب مالية'!D29</f>
        <v>18.306739839999999</v>
      </c>
      <c r="O43" s="49">
        <f>O39/'[3]نسب مالية'!E29</f>
        <v>28.326191766666668</v>
      </c>
      <c r="P43" s="49">
        <f>P39/'[3]نسب مالية'!F29</f>
        <v>19.449781966666666</v>
      </c>
      <c r="Q43" s="49">
        <f>Q39/'[3]نسب مالية'!G29</f>
        <v>14.501171466666667</v>
      </c>
      <c r="R43" s="27" t="s">
        <v>69</v>
      </c>
      <c r="T43" s="4"/>
    </row>
    <row r="45" spans="1:22">
      <c r="A45" s="50" t="s">
        <v>70</v>
      </c>
      <c r="B45" s="51"/>
      <c r="C45" s="52"/>
      <c r="D45" s="50"/>
      <c r="E45" s="50"/>
      <c r="F45" s="50"/>
      <c r="G45" s="50"/>
      <c r="H45" s="50"/>
      <c r="I45" s="50"/>
      <c r="L45" s="50"/>
      <c r="M45" s="50"/>
      <c r="N45" s="50"/>
      <c r="O45" s="50"/>
      <c r="P45" s="50"/>
      <c r="Q45" s="50"/>
      <c r="R45" s="50"/>
    </row>
    <row r="46" spans="1:22">
      <c r="A46" s="53" t="s">
        <v>71</v>
      </c>
      <c r="B46" s="54"/>
      <c r="C46" s="55"/>
      <c r="D46" s="53"/>
      <c r="E46" s="53"/>
      <c r="F46" s="53"/>
      <c r="G46" s="53"/>
      <c r="H46" s="53"/>
      <c r="I46" s="53"/>
      <c r="J46" s="50"/>
      <c r="K46" s="50"/>
      <c r="L46" s="53"/>
      <c r="M46" s="53"/>
      <c r="N46" s="53"/>
      <c r="O46" s="53"/>
      <c r="S46" s="56"/>
      <c r="T46" s="50"/>
      <c r="U46" s="56"/>
      <c r="V46" s="56"/>
    </row>
    <row r="47" spans="1:22">
      <c r="B47" s="57"/>
      <c r="J47" s="53"/>
      <c r="K47" s="53"/>
      <c r="R47" s="56"/>
      <c r="S47" s="56"/>
      <c r="T47" s="53"/>
      <c r="U47" s="56"/>
      <c r="V47" s="56"/>
    </row>
    <row r="48" spans="1:22">
      <c r="A48" s="59"/>
      <c r="B48" s="60"/>
      <c r="C48" s="61"/>
      <c r="D48" s="59"/>
      <c r="E48" s="59"/>
      <c r="F48" s="59"/>
      <c r="G48" s="59"/>
      <c r="H48" s="59"/>
      <c r="I48" s="59"/>
      <c r="L48" s="59"/>
      <c r="M48" s="59"/>
      <c r="N48" s="59"/>
      <c r="O48" s="59"/>
      <c r="P48" s="4"/>
      <c r="Q48" s="4"/>
    </row>
    <row r="49" spans="1:20">
      <c r="A49" s="5"/>
      <c r="B49" s="62"/>
      <c r="C49" s="63"/>
      <c r="D49" s="5"/>
      <c r="E49" s="5"/>
      <c r="F49" s="5"/>
      <c r="G49" s="5"/>
      <c r="H49" s="5"/>
      <c r="I49" s="5"/>
      <c r="J49" s="59"/>
      <c r="K49" s="59"/>
      <c r="L49" s="5"/>
      <c r="M49" s="5"/>
      <c r="N49" s="5"/>
      <c r="O49" s="5"/>
      <c r="T49" s="59"/>
    </row>
    <row r="50" spans="1:20">
      <c r="J50" s="5"/>
      <c r="K50" s="5"/>
      <c r="T50" s="5"/>
    </row>
    <row r="52" spans="1:20">
      <c r="R52" s="65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2022-12-07T11:51:50Z</dcterms:created>
  <dcterms:modified xsi:type="dcterms:W3CDTF">2022-12-07T11:51:58Z</dcterms:modified>
</cp:coreProperties>
</file>