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0115" windowHeight="7230"/>
  </bookViews>
  <sheets>
    <sheet name="قائمة الدخل" sheetId="1" r:id="rId1"/>
  </sheets>
  <externalReferences>
    <externalReference r:id="rId2"/>
    <externalReference r:id="rId3"/>
  </externalReferences>
  <calcPr calcId="125725"/>
</workbook>
</file>

<file path=xl/calcChain.xml><?xml version="1.0" encoding="utf-8"?>
<calcChain xmlns="http://schemas.openxmlformats.org/spreadsheetml/2006/main">
  <c r="K52" i="1"/>
  <c r="N48"/>
  <c r="M48"/>
  <c r="L48"/>
  <c r="I48"/>
  <c r="H48"/>
  <c r="E48"/>
  <c r="D48"/>
  <c r="P43"/>
  <c r="O43"/>
  <c r="J43"/>
  <c r="B43"/>
  <c r="Q40"/>
  <c r="N40"/>
  <c r="M40"/>
  <c r="I40"/>
  <c r="H40"/>
  <c r="G40"/>
  <c r="F40"/>
  <c r="E40"/>
  <c r="D40"/>
  <c r="C40"/>
  <c r="B40"/>
  <c r="P38"/>
  <c r="O38"/>
  <c r="K38"/>
  <c r="J38"/>
  <c r="K37"/>
  <c r="K40" s="1"/>
  <c r="J37"/>
  <c r="P36"/>
  <c r="L36"/>
  <c r="L40" s="1"/>
  <c r="O35"/>
  <c r="K34"/>
  <c r="J34"/>
  <c r="J40" s="1"/>
  <c r="P33"/>
  <c r="P40" s="1"/>
  <c r="O33"/>
  <c r="O40" s="1"/>
  <c r="B31"/>
  <c r="B42" s="1"/>
  <c r="B44" s="1"/>
  <c r="B46" s="1"/>
  <c r="B48" s="1"/>
  <c r="B50" s="1"/>
  <c r="K30"/>
  <c r="J30"/>
  <c r="P27"/>
  <c r="O27"/>
  <c r="Q12"/>
  <c r="Q17" s="1"/>
  <c r="Q31" s="1"/>
  <c r="Q42" s="1"/>
  <c r="Q44" s="1"/>
  <c r="Q52" s="1"/>
  <c r="N12"/>
  <c r="N17" s="1"/>
  <c r="N31" s="1"/>
  <c r="N42" s="1"/>
  <c r="N44" s="1"/>
  <c r="N52" s="1"/>
  <c r="M12"/>
  <c r="M17" s="1"/>
  <c r="M31" s="1"/>
  <c r="M42" s="1"/>
  <c r="M44" s="1"/>
  <c r="M52" s="1"/>
  <c r="L12"/>
  <c r="L17" s="1"/>
  <c r="L31" s="1"/>
  <c r="L42" s="1"/>
  <c r="L44" s="1"/>
  <c r="L52" s="1"/>
  <c r="J12"/>
  <c r="J17" s="1"/>
  <c r="J31" s="1"/>
  <c r="J42" s="1"/>
  <c r="J44" s="1"/>
  <c r="J46" s="1"/>
  <c r="I12"/>
  <c r="I17" s="1"/>
  <c r="I31" s="1"/>
  <c r="I42" s="1"/>
  <c r="I44" s="1"/>
  <c r="H12"/>
  <c r="H17" s="1"/>
  <c r="H31" s="1"/>
  <c r="H42" s="1"/>
  <c r="H44" s="1"/>
  <c r="G12"/>
  <c r="G17" s="1"/>
  <c r="G31" s="1"/>
  <c r="G42" s="1"/>
  <c r="G44" s="1"/>
  <c r="G46" s="1"/>
  <c r="G48" s="1"/>
  <c r="F12"/>
  <c r="F17" s="1"/>
  <c r="F31" s="1"/>
  <c r="F42" s="1"/>
  <c r="F44" s="1"/>
  <c r="E12"/>
  <c r="E17" s="1"/>
  <c r="E31" s="1"/>
  <c r="E42" s="1"/>
  <c r="E44" s="1"/>
  <c r="E50" s="1"/>
  <c r="D12"/>
  <c r="D17" s="1"/>
  <c r="D31" s="1"/>
  <c r="D42" s="1"/>
  <c r="D44" s="1"/>
  <c r="D50" s="1"/>
  <c r="C12"/>
  <c r="C17" s="1"/>
  <c r="C31" s="1"/>
  <c r="C42" s="1"/>
  <c r="C44" s="1"/>
  <c r="C46" s="1"/>
  <c r="C48" s="1"/>
  <c r="C50" s="1"/>
  <c r="B12"/>
  <c r="B17" s="1"/>
  <c r="J10"/>
  <c r="P8"/>
  <c r="P12" s="1"/>
  <c r="P17" s="1"/>
  <c r="P31" s="1"/>
  <c r="P42" s="1"/>
  <c r="P44" s="1"/>
  <c r="P52" s="1"/>
  <c r="O8"/>
  <c r="O12" s="1"/>
  <c r="O17" s="1"/>
  <c r="O31" s="1"/>
  <c r="O42" s="1"/>
  <c r="O44" s="1"/>
  <c r="O52" s="1"/>
  <c r="K5"/>
  <c r="K12" s="1"/>
  <c r="K17" s="1"/>
  <c r="K31" s="1"/>
  <c r="K42" s="1"/>
  <c r="K44" s="1"/>
  <c r="K46" s="1"/>
  <c r="K48" s="1"/>
  <c r="J5"/>
  <c r="F46" l="1"/>
  <c r="F48" s="1"/>
  <c r="F50"/>
  <c r="J50"/>
  <c r="J48"/>
</calcChain>
</file>

<file path=xl/sharedStrings.xml><?xml version="1.0" encoding="utf-8"?>
<sst xmlns="http://schemas.openxmlformats.org/spreadsheetml/2006/main" count="147" uniqueCount="87">
  <si>
    <t>بنك سورية الدولي الإسلامي</t>
  </si>
  <si>
    <t>قائمة الدخل</t>
  </si>
  <si>
    <t>Statement of Income</t>
  </si>
  <si>
    <t>بعد تطبيق المعيار رقم 9</t>
  </si>
  <si>
    <t>البيـــــان</t>
  </si>
  <si>
    <t>من3 نيسان وحتى نهاية 2007</t>
  </si>
  <si>
    <t xml:space="preserve"> إيرادات ذمم البيوع المؤجلة وأرصدة التمويلات</t>
  </si>
  <si>
    <t xml:space="preserve">Islamic Financing Activities Revenue </t>
  </si>
  <si>
    <t>مخصص الخسائر الائتمانية</t>
  </si>
  <si>
    <t>Allowances for decreasing in credit</t>
  </si>
  <si>
    <t xml:space="preserve"> إيرادات من المصارف والمؤسسات المالية</t>
  </si>
  <si>
    <t>Islamic Investment  Activities Revenue</t>
  </si>
  <si>
    <t xml:space="preserve">اهتلاك موجودات مقتناة بغرض الإجارة أو مؤجرة  </t>
  </si>
  <si>
    <t>Amortization of Capital Lease</t>
  </si>
  <si>
    <t>مصاريف تشغيلية مشتركة مع أصحاب حسابات الإستثمار المطلق</t>
  </si>
  <si>
    <t>-</t>
  </si>
  <si>
    <t>Operating expenses shared with the holders of unrestricted investment accounts</t>
  </si>
  <si>
    <t xml:space="preserve"> صافي إيرادات الإجارة </t>
  </si>
  <si>
    <t>Net Income from Islamic Activities</t>
  </si>
  <si>
    <t xml:space="preserve">ايرادات أخرى </t>
  </si>
  <si>
    <t>other Income</t>
  </si>
  <si>
    <t>إجمالي دخل الاستثمارات المشتركة بين المصرف وأصحاب حسابات الاستثمار المطلقة</t>
  </si>
  <si>
    <t>Total revenue Islamic Financing and Investment</t>
  </si>
  <si>
    <t xml:space="preserve"> حصة حسابات الاستثمار  من  الدخل المشترك  مع الاحتياطي</t>
  </si>
  <si>
    <t xml:space="preserve">Unrestricted Investment Accounts share </t>
  </si>
  <si>
    <t>احتياطي معدل الارباح المشكل</t>
  </si>
  <si>
    <t>Profit adjustment reserve</t>
  </si>
  <si>
    <t>حصة المصرف من الدخل المشترك  (كمضارب ورب عمل ووكيل استثمار)</t>
  </si>
  <si>
    <t>Total investment income from Unrestricted Investements</t>
  </si>
  <si>
    <t>حصة الاستثمار المطلق من الربح المشترك</t>
  </si>
  <si>
    <t>Total investment income from Joint Profit</t>
  </si>
  <si>
    <t>مبالغ مستردة من احتياطي معدل الأرباح الخاص بأصحاب حسابات الاستثمار المطلقة</t>
  </si>
  <si>
    <t>Refund income from Profit Adjustment Reserve</t>
  </si>
  <si>
    <t>احتياطي مخاطر الاستثمار</t>
  </si>
  <si>
    <t>Investment Risk Reserve</t>
  </si>
  <si>
    <t>حصة حسابات الاستثمار المطلق من الدخل المشترك القابل للتوزيع بعد تنزيل احتياطي محاطر الاستثمار</t>
  </si>
  <si>
    <t>Unrestricted Investment Accounts share after subtracting Investment Risk Reserve</t>
  </si>
  <si>
    <t>حصة المصرف من الدخل المشترك بصفته مضارب ووكيل بالاستثمار ورب المال</t>
  </si>
  <si>
    <t>مبالغ مستردة من احتياطي معدل الأرباح الخاص بالمساهمين</t>
  </si>
  <si>
    <t>Refund income from Profit Adjustment Reserve ( Shareholders Rights )</t>
  </si>
  <si>
    <t xml:space="preserve"> إيرادات خدمات مصرفية</t>
  </si>
  <si>
    <t>Gains from Banking Services</t>
  </si>
  <si>
    <t xml:space="preserve"> إيرادات الاستثمار في رؤوس أموال الشركات</t>
  </si>
  <si>
    <r>
      <t xml:space="preserve">Bank's share from the income of unrestricted investment accounts (as </t>
    </r>
    <r>
      <rPr>
        <sz val="11"/>
        <rFont val="Arial"/>
        <family val="2"/>
      </rPr>
      <t>speculator</t>
    </r>
    <r>
      <rPr>
        <sz val="11"/>
        <color rgb="FF222222"/>
        <rFont val="Arial"/>
        <family val="2"/>
      </rPr>
      <t xml:space="preserve"> and business owner)</t>
    </r>
  </si>
  <si>
    <t xml:space="preserve">ارباح (خسائر) فروقات العملات الاجنبية (القطع التشغيلي) </t>
  </si>
  <si>
    <t>Gains (losses) Resulting from The Evaluation of The oertional Position</t>
  </si>
  <si>
    <t xml:space="preserve"> أرباح (خسائر) ناتجة عن تقييم مركز القطع البنيوي </t>
  </si>
  <si>
    <t>Gains (losses) Resulting from The Evaluation of The Structural Position</t>
  </si>
  <si>
    <t xml:space="preserve">صافي فروقات تقييم ومخصصات الموجودات قيد الاستثمار أو التصفية </t>
  </si>
  <si>
    <t xml:space="preserve"> </t>
  </si>
  <si>
    <t>Net Income from Assets Re-evaluating</t>
  </si>
  <si>
    <t>مخصصات متنوعة</t>
  </si>
  <si>
    <t>Different allowance</t>
  </si>
  <si>
    <t xml:space="preserve">إيرادات تشغلية اخرى </t>
  </si>
  <si>
    <t>Other Operating Income</t>
  </si>
  <si>
    <t>إجمالي الدخل التشغيلي</t>
  </si>
  <si>
    <t>Total  Income</t>
  </si>
  <si>
    <t xml:space="preserve">نفقات الموظفين </t>
  </si>
  <si>
    <t>Employees Expenses</t>
  </si>
  <si>
    <t>اهتلاكات واطفاءات</t>
  </si>
  <si>
    <t>Depreciation Amortization</t>
  </si>
  <si>
    <t xml:space="preserve"> مخصص تدني ذمم البيوع المؤجلة وأرصدة التمويلات </t>
  </si>
  <si>
    <t xml:space="preserve"> مُخصصات متنوعة </t>
  </si>
  <si>
    <t>أعباء تشغيلية أخرى</t>
  </si>
  <si>
    <t xml:space="preserve"> Allowances for potential risks and burdens</t>
  </si>
  <si>
    <t xml:space="preserve">مصاريف اخرى </t>
  </si>
  <si>
    <t>Other Expenses</t>
  </si>
  <si>
    <t>مخصص حق استخدام أصول مستاجرة</t>
  </si>
  <si>
    <t xml:space="preserve"> Allowances for Right of use Leases Asset </t>
  </si>
  <si>
    <t>إجمالي المصروفات التشغيلية</t>
  </si>
  <si>
    <t>Total  Operating Expenses</t>
  </si>
  <si>
    <t xml:space="preserve">الربح قبل الضريبة </t>
  </si>
  <si>
    <t>Net (Loss) Income Before Tax</t>
  </si>
  <si>
    <t>إيراد/(مصروف) ضريبة الدخل المؤجل</t>
  </si>
  <si>
    <t xml:space="preserve">Income / (expense) of deferred income tax </t>
  </si>
  <si>
    <t>ربح (خسارة) الفترة</t>
  </si>
  <si>
    <t xml:space="preserve">Net (Loss) Income </t>
  </si>
  <si>
    <t>العائد الى:</t>
  </si>
  <si>
    <t>Returned To:</t>
  </si>
  <si>
    <t>مساهمي البنك</t>
  </si>
  <si>
    <t>Bank Shareholders</t>
  </si>
  <si>
    <t>حقوق الجهة غير المسيطرة</t>
  </si>
  <si>
    <t>Minority Interest</t>
  </si>
  <si>
    <t>عائد السهم (ل.س)*</t>
  </si>
  <si>
    <t>Earnings Per Share (SP)*</t>
  </si>
  <si>
    <t>تم تعديل عائد السهم للسنوات السابقة بناء على عملية التجزئة التي تمت على اسهم الشركة بتاريخ 17/07/2011 لتصبح قيمة السهم 100 ل.س بدلاً من 500 ل.س</t>
  </si>
  <si>
    <t>The earnings per share have been adjusted for the previous year based on the split process on 12.24.2012 that modified the nominal value per share from 500 SP to 100 SP .</t>
  </si>
</sst>
</file>

<file path=xl/styles.xml><?xml version="1.0" encoding="utf-8"?>
<styleSheet xmlns="http://schemas.openxmlformats.org/spreadsheetml/2006/main">
  <numFmts count="7">
    <numFmt numFmtId="43" formatCode="_-* #,##0.00_-;_-* #,##0.00\-;_-* &quot;-&quot;??_-;_-@_-"/>
    <numFmt numFmtId="164" formatCode="_-* #,##0_-;\-* #,##0_-;_-* &quot;-&quot;_-;_-@_-"/>
    <numFmt numFmtId="165" formatCode="_(* #,##0_);_(* \(#,##0\);_(* &quot;-&quot;_);_(@_)"/>
    <numFmt numFmtId="166" formatCode="_(* #,##0.00_);_(* \(#,##0.00\);_(* &quot;-&quot;??_);_(@_)"/>
    <numFmt numFmtId="167" formatCode="_(* #,##0_);_(* \(#,##0\);_(* &quot;-&quot;??_);_(@_)"/>
    <numFmt numFmtId="168" formatCode="_(* #,##0.00_);_(* \(#,##0.00\);_(* &quot;-&quot;_);_(@_)"/>
    <numFmt numFmtId="169" formatCode="_-* #,##0.00_-;\-* #,##0.00_-;_-* &quot;-&quot;??_-;_-@_-"/>
  </numFmts>
  <fonts count="21">
    <font>
      <sz val="11"/>
      <color theme="1"/>
      <name val="Calibri"/>
      <family val="2"/>
      <scheme val="minor"/>
    </font>
    <font>
      <sz val="11"/>
      <color theme="1"/>
      <name val="Calibri"/>
      <family val="2"/>
      <charset val="178"/>
      <scheme val="minor"/>
    </font>
    <font>
      <sz val="11"/>
      <color theme="1"/>
      <name val="Calibri"/>
      <family val="2"/>
      <scheme val="minor"/>
    </font>
    <font>
      <b/>
      <sz val="14"/>
      <color rgb="FFFF0000"/>
      <name val="Arabic Transparent"/>
      <charset val="178"/>
    </font>
    <font>
      <b/>
      <sz val="13"/>
      <color rgb="FFFF0000"/>
      <name val="Arabic Transparent"/>
      <charset val="178"/>
    </font>
    <font>
      <b/>
      <sz val="13"/>
      <color theme="1"/>
      <name val="Arabic Transparent"/>
      <charset val="178"/>
    </font>
    <font>
      <sz val="13"/>
      <color theme="1"/>
      <name val="Arabic Transparent"/>
      <charset val="178"/>
    </font>
    <font>
      <b/>
      <sz val="14"/>
      <color theme="0"/>
      <name val="Arabic Transparent"/>
      <charset val="178"/>
    </font>
    <font>
      <b/>
      <sz val="14"/>
      <color indexed="8"/>
      <name val="Arabic Transparent"/>
    </font>
    <font>
      <b/>
      <sz val="13"/>
      <color theme="0"/>
      <name val="Arabic Transparent"/>
      <charset val="178"/>
    </font>
    <font>
      <sz val="11"/>
      <color rgb="FF000000"/>
      <name val="Traditional Arabic"/>
    </font>
    <font>
      <u val="singleAccounting"/>
      <sz val="13"/>
      <color theme="1"/>
      <name val="Arabic Transparent"/>
      <charset val="178"/>
    </font>
    <font>
      <sz val="13"/>
      <name val="Arabic Transparent"/>
      <charset val="178"/>
    </font>
    <font>
      <u val="singleAccounting"/>
      <sz val="13"/>
      <name val="Arabic Transparent"/>
      <charset val="178"/>
    </font>
    <font>
      <sz val="13"/>
      <color theme="1"/>
      <name val="Arabic Transparent"/>
    </font>
    <font>
      <sz val="11"/>
      <name val="Arial"/>
      <family val="2"/>
    </font>
    <font>
      <sz val="11"/>
      <color rgb="FF222222"/>
      <name val="Arial"/>
      <family val="2"/>
    </font>
    <font>
      <u/>
      <sz val="13"/>
      <color theme="1"/>
      <name val="Arabic Transparent"/>
      <charset val="178"/>
    </font>
    <font>
      <u/>
      <sz val="11"/>
      <color theme="1"/>
      <name val="Calibri"/>
      <family val="2"/>
      <scheme val="minor"/>
    </font>
    <font>
      <b/>
      <u val="singleAccounting"/>
      <sz val="13"/>
      <color theme="1"/>
      <name val="Arabic Transparent"/>
      <charset val="178"/>
    </font>
    <font>
      <sz val="10"/>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4">
    <xf numFmtId="0" fontId="0" fillId="0" borderId="0"/>
    <xf numFmtId="166"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xf numFmtId="0" fontId="1" fillId="0" borderId="0"/>
    <xf numFmtId="0" fontId="20" fillId="0" borderId="0"/>
    <xf numFmtId="0" fontId="1" fillId="0" borderId="0"/>
  </cellStyleXfs>
  <cellXfs count="79">
    <xf numFmtId="0" fontId="0" fillId="0" borderId="0" xfId="0"/>
    <xf numFmtId="0" fontId="3" fillId="0" borderId="0" xfId="0" applyFont="1" applyBorder="1" applyAlignment="1">
      <alignment horizontal="right" wrapText="1"/>
    </xf>
    <xf numFmtId="0" fontId="4"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right"/>
    </xf>
    <xf numFmtId="0" fontId="7" fillId="2" borderId="0" xfId="0" applyFont="1" applyFill="1" applyBorder="1" applyAlignment="1">
      <alignment horizontal="right" vertical="center" wrapText="1"/>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6" fillId="0" borderId="0" xfId="0" applyFont="1" applyBorder="1" applyAlignment="1">
      <alignment horizontal="right" wrapText="1"/>
    </xf>
    <xf numFmtId="0" fontId="8" fillId="3" borderId="1" xfId="0" applyFont="1" applyFill="1" applyBorder="1" applyAlignment="1">
      <alignment horizontal="center"/>
    </xf>
    <xf numFmtId="0" fontId="6" fillId="0" borderId="0" xfId="0" applyFont="1" applyBorder="1" applyAlignment="1">
      <alignment horizontal="center"/>
    </xf>
    <xf numFmtId="37" fontId="6" fillId="0" borderId="0" xfId="0" applyNumberFormat="1" applyFont="1" applyBorder="1" applyAlignment="1">
      <alignment horizontal="right"/>
    </xf>
    <xf numFmtId="0" fontId="9" fillId="4" borderId="2" xfId="0" applyNumberFormat="1" applyFont="1" applyFill="1" applyBorder="1" applyAlignment="1">
      <alignment horizontal="right" vertical="center" wrapText="1"/>
    </xf>
    <xf numFmtId="0" fontId="9" fillId="4" borderId="2" xfId="0" applyNumberFormat="1" applyFont="1" applyFill="1" applyBorder="1" applyAlignment="1">
      <alignment horizontal="center" vertical="center" wrapText="1"/>
    </xf>
    <xf numFmtId="0" fontId="9" fillId="4" borderId="2" xfId="0" applyNumberFormat="1" applyFont="1" applyFill="1" applyBorder="1" applyAlignment="1">
      <alignment horizontal="left" vertical="center" wrapText="1"/>
    </xf>
    <xf numFmtId="0" fontId="6" fillId="5" borderId="3" xfId="0" applyFont="1" applyFill="1" applyBorder="1" applyAlignment="1">
      <alignment horizontal="right" wrapText="1"/>
    </xf>
    <xf numFmtId="165" fontId="6" fillId="0" borderId="3" xfId="2" applyNumberFormat="1" applyFont="1" applyFill="1" applyBorder="1" applyAlignment="1">
      <alignment horizontal="right"/>
    </xf>
    <xf numFmtId="165" fontId="6" fillId="5" borderId="3" xfId="2" applyNumberFormat="1" applyFont="1" applyFill="1" applyBorder="1" applyAlignment="1">
      <alignment horizontal="left"/>
    </xf>
    <xf numFmtId="0" fontId="10" fillId="0" borderId="0" xfId="0" applyFont="1" applyAlignment="1">
      <alignment wrapText="1"/>
    </xf>
    <xf numFmtId="0" fontId="6" fillId="0" borderId="3" xfId="0" applyFont="1" applyBorder="1" applyAlignment="1">
      <alignment horizontal="right"/>
    </xf>
    <xf numFmtId="165" fontId="11" fillId="0" borderId="3" xfId="2" applyNumberFormat="1" applyFont="1" applyFill="1" applyBorder="1" applyAlignment="1">
      <alignment horizontal="right"/>
    </xf>
    <xf numFmtId="0" fontId="9" fillId="4" borderId="3" xfId="0" applyFont="1" applyFill="1" applyBorder="1" applyAlignment="1">
      <alignment horizontal="right" wrapText="1"/>
    </xf>
    <xf numFmtId="165" fontId="9" fillId="4" borderId="3" xfId="2" applyNumberFormat="1" applyFont="1" applyFill="1" applyBorder="1" applyAlignment="1">
      <alignment horizontal="right"/>
    </xf>
    <xf numFmtId="165" fontId="9" fillId="4" borderId="3" xfId="2" applyNumberFormat="1" applyFont="1" applyFill="1" applyBorder="1" applyAlignment="1">
      <alignment horizontal="left"/>
    </xf>
    <xf numFmtId="0" fontId="9" fillId="0" borderId="3" xfId="0" applyFont="1" applyFill="1" applyBorder="1" applyAlignment="1">
      <alignment horizontal="right" wrapText="1"/>
    </xf>
    <xf numFmtId="0" fontId="9" fillId="0" borderId="3" xfId="0" applyFont="1" applyFill="1" applyBorder="1" applyAlignment="1">
      <alignment horizontal="right"/>
    </xf>
    <xf numFmtId="165" fontId="9" fillId="0" borderId="3" xfId="2" applyNumberFormat="1" applyFont="1" applyFill="1" applyBorder="1" applyAlignment="1">
      <alignment horizontal="right"/>
    </xf>
    <xf numFmtId="165" fontId="9" fillId="0" borderId="3" xfId="2" applyNumberFormat="1" applyFont="1" applyFill="1" applyBorder="1" applyAlignment="1">
      <alignment horizontal="left"/>
    </xf>
    <xf numFmtId="0" fontId="6" fillId="5" borderId="3" xfId="0" applyFont="1" applyFill="1" applyBorder="1" applyAlignment="1">
      <alignment horizontal="right"/>
    </xf>
    <xf numFmtId="165" fontId="12" fillId="5" borderId="3" xfId="2" applyNumberFormat="1" applyFont="1" applyFill="1" applyBorder="1" applyAlignment="1">
      <alignment horizontal="left"/>
    </xf>
    <xf numFmtId="0" fontId="12" fillId="5" borderId="3" xfId="0" applyFont="1" applyFill="1" applyBorder="1" applyAlignment="1">
      <alignment horizontal="right" wrapText="1"/>
    </xf>
    <xf numFmtId="165" fontId="13" fillId="5" borderId="3" xfId="2" applyNumberFormat="1" applyFont="1" applyFill="1" applyBorder="1" applyAlignment="1">
      <alignment horizontal="right"/>
    </xf>
    <xf numFmtId="165" fontId="6" fillId="0" borderId="3" xfId="2" applyNumberFormat="1" applyFont="1" applyFill="1" applyBorder="1"/>
    <xf numFmtId="165" fontId="9" fillId="4" borderId="3" xfId="2" applyNumberFormat="1" applyFont="1" applyFill="1" applyBorder="1" applyAlignment="1">
      <alignment vertical="center"/>
    </xf>
    <xf numFmtId="0" fontId="14" fillId="0" borderId="3" xfId="0" applyFont="1" applyFill="1" applyBorder="1" applyAlignment="1">
      <alignment horizontal="right" wrapText="1"/>
    </xf>
    <xf numFmtId="165" fontId="5" fillId="0" borderId="3" xfId="2" applyNumberFormat="1" applyFont="1" applyFill="1" applyBorder="1" applyAlignment="1">
      <alignment horizontal="right"/>
    </xf>
    <xf numFmtId="165" fontId="14" fillId="0" borderId="3" xfId="2" applyNumberFormat="1" applyFont="1" applyFill="1" applyBorder="1" applyAlignment="1">
      <alignment horizontal="right"/>
    </xf>
    <xf numFmtId="165" fontId="5" fillId="0" borderId="3" xfId="2" applyNumberFormat="1" applyFont="1" applyFill="1" applyBorder="1" applyAlignment="1">
      <alignment vertical="center"/>
    </xf>
    <xf numFmtId="167" fontId="12" fillId="5" borderId="3" xfId="1" applyNumberFormat="1" applyFont="1" applyFill="1" applyBorder="1" applyAlignment="1">
      <alignment horizontal="right"/>
    </xf>
    <xf numFmtId="0" fontId="12" fillId="5" borderId="3" xfId="0" applyFont="1" applyFill="1" applyBorder="1" applyAlignment="1">
      <alignment horizontal="right"/>
    </xf>
    <xf numFmtId="167" fontId="6" fillId="5" borderId="3" xfId="1" applyNumberFormat="1" applyFont="1" applyFill="1" applyBorder="1" applyAlignment="1">
      <alignment horizontal="right"/>
    </xf>
    <xf numFmtId="165" fontId="6" fillId="0" borderId="3" xfId="2" applyNumberFormat="1" applyFont="1" applyFill="1" applyBorder="1" applyAlignment="1">
      <alignment horizontal="left" wrapText="1"/>
    </xf>
    <xf numFmtId="0" fontId="17" fillId="5" borderId="3" xfId="0" applyFont="1" applyFill="1" applyBorder="1" applyAlignment="1">
      <alignment horizontal="right" wrapText="1"/>
    </xf>
    <xf numFmtId="165" fontId="17" fillId="0" borderId="3" xfId="2" applyNumberFormat="1" applyFont="1" applyFill="1" applyBorder="1" applyAlignment="1">
      <alignment horizontal="right"/>
    </xf>
    <xf numFmtId="165" fontId="17" fillId="0" borderId="3" xfId="2" applyNumberFormat="1" applyFont="1" applyFill="1" applyBorder="1"/>
    <xf numFmtId="0" fontId="18" fillId="0" borderId="0" xfId="0" applyFont="1"/>
    <xf numFmtId="165" fontId="9" fillId="4" borderId="3" xfId="2" applyNumberFormat="1" applyFont="1" applyFill="1" applyBorder="1"/>
    <xf numFmtId="0" fontId="5" fillId="0" borderId="3" xfId="0" applyFont="1" applyBorder="1" applyAlignment="1">
      <alignment horizontal="right" wrapText="1"/>
    </xf>
    <xf numFmtId="0" fontId="5" fillId="0" borderId="3" xfId="0" applyFont="1" applyBorder="1" applyAlignment="1">
      <alignment horizontal="right"/>
    </xf>
    <xf numFmtId="165" fontId="5" fillId="0" borderId="3" xfId="0" applyNumberFormat="1" applyFont="1" applyBorder="1" applyAlignment="1">
      <alignment horizontal="right"/>
    </xf>
    <xf numFmtId="165" fontId="6" fillId="0" borderId="3" xfId="2" applyNumberFormat="1" applyFont="1" applyFill="1" applyBorder="1" applyAlignment="1">
      <alignment horizontal="left"/>
    </xf>
    <xf numFmtId="165" fontId="6" fillId="5" borderId="3" xfId="2" applyNumberFormat="1" applyFont="1" applyFill="1" applyBorder="1" applyAlignment="1">
      <alignment horizontal="right"/>
    </xf>
    <xf numFmtId="0" fontId="0" fillId="0" borderId="0" xfId="0" applyFont="1"/>
    <xf numFmtId="0" fontId="6" fillId="0" borderId="3" xfId="0" applyFont="1" applyBorder="1" applyAlignment="1">
      <alignment horizontal="right" wrapText="1"/>
    </xf>
    <xf numFmtId="0" fontId="6" fillId="0" borderId="3" xfId="0" applyFont="1" applyBorder="1" applyAlignment="1">
      <alignment horizontal="center"/>
    </xf>
    <xf numFmtId="165" fontId="9" fillId="4" borderId="3" xfId="2" applyNumberFormat="1" applyFont="1" applyFill="1" applyBorder="1" applyAlignment="1">
      <alignment horizontal="right" wrapText="1"/>
    </xf>
    <xf numFmtId="0" fontId="16" fillId="0" borderId="3" xfId="0" applyFont="1" applyBorder="1"/>
    <xf numFmtId="37" fontId="5" fillId="0" borderId="3" xfId="0" applyNumberFormat="1" applyFont="1" applyBorder="1" applyAlignment="1">
      <alignment horizontal="right"/>
    </xf>
    <xf numFmtId="165" fontId="19" fillId="0" borderId="3" xfId="2" applyNumberFormat="1" applyFont="1" applyFill="1" applyBorder="1" applyAlignment="1">
      <alignment horizontal="right"/>
    </xf>
    <xf numFmtId="0" fontId="5" fillId="0" borderId="3" xfId="0" applyFont="1" applyBorder="1" applyAlignment="1">
      <alignment horizontal="left"/>
    </xf>
    <xf numFmtId="165" fontId="6" fillId="0" borderId="3" xfId="0" applyNumberFormat="1" applyFont="1" applyBorder="1" applyAlignment="1">
      <alignment horizontal="right"/>
    </xf>
    <xf numFmtId="37" fontId="6" fillId="0" borderId="3" xfId="0" applyNumberFormat="1" applyFont="1" applyBorder="1" applyAlignment="1">
      <alignment horizontal="right"/>
    </xf>
    <xf numFmtId="37" fontId="6" fillId="0" borderId="3" xfId="0" applyNumberFormat="1" applyFont="1" applyBorder="1"/>
    <xf numFmtId="0" fontId="9" fillId="4" borderId="3" xfId="0" applyFont="1" applyFill="1" applyBorder="1" applyAlignment="1">
      <alignment horizontal="right"/>
    </xf>
    <xf numFmtId="0" fontId="9" fillId="4" borderId="4" xfId="0" applyFont="1" applyFill="1" applyBorder="1" applyAlignment="1">
      <alignment horizontal="right"/>
    </xf>
    <xf numFmtId="0" fontId="9" fillId="4" borderId="4" xfId="0" applyFont="1" applyFill="1" applyBorder="1" applyAlignment="1">
      <alignment horizontal="right" wrapText="1"/>
    </xf>
    <xf numFmtId="2" fontId="9" fillId="4" borderId="4" xfId="0" applyNumberFormat="1" applyFont="1" applyFill="1" applyBorder="1" applyAlignment="1">
      <alignment horizontal="right"/>
    </xf>
    <xf numFmtId="168" fontId="9" fillId="4" borderId="4" xfId="2" applyNumberFormat="1" applyFont="1" applyFill="1" applyBorder="1" applyAlignment="1">
      <alignment horizontal="right"/>
    </xf>
    <xf numFmtId="165" fontId="9" fillId="4" borderId="0" xfId="2" applyNumberFormat="1" applyFont="1" applyFill="1" applyBorder="1"/>
    <xf numFmtId="165" fontId="6" fillId="0" borderId="0" xfId="0" applyNumberFormat="1" applyFont="1" applyBorder="1" applyAlignment="1">
      <alignment horizontal="right"/>
    </xf>
    <xf numFmtId="0" fontId="0" fillId="0" borderId="0" xfId="0" applyBorder="1"/>
    <xf numFmtId="0" fontId="0" fillId="0" borderId="0" xfId="0" applyBorder="1" applyAlignment="1">
      <alignment horizontal="left" wrapText="1"/>
    </xf>
    <xf numFmtId="0" fontId="0" fillId="0" borderId="0" xfId="0" applyBorder="1" applyAlignment="1">
      <alignment horizontal="righ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right" wrapText="1"/>
    </xf>
  </cellXfs>
  <cellStyles count="44">
    <cellStyle name="Comma" xfId="1" builtinId="3"/>
    <cellStyle name="Comma [0]" xfId="2" builtinId="6"/>
    <cellStyle name="Comma 2" xfId="3"/>
    <cellStyle name="Comma 2 10" xfId="4"/>
    <cellStyle name="Comma 2 11" xfId="5"/>
    <cellStyle name="Comma 2 12" xfId="6"/>
    <cellStyle name="Comma 2 13" xfId="7"/>
    <cellStyle name="Comma 2 14" xfId="8"/>
    <cellStyle name="Comma 2 15" xfId="9"/>
    <cellStyle name="Comma 2 16" xfId="10"/>
    <cellStyle name="Comma 2 17" xfId="11"/>
    <cellStyle name="Comma 2 18" xfId="12"/>
    <cellStyle name="Comma 2 19" xfId="13"/>
    <cellStyle name="Comma 2 2" xfId="14"/>
    <cellStyle name="Comma 2 2 2" xfId="15"/>
    <cellStyle name="Comma 2 20" xfId="16"/>
    <cellStyle name="Comma 2 21" xfId="17"/>
    <cellStyle name="Comma 2 22" xfId="18"/>
    <cellStyle name="Comma 2 23" xfId="19"/>
    <cellStyle name="Comma 2 24" xfId="20"/>
    <cellStyle name="Comma 2 25" xfId="21"/>
    <cellStyle name="Comma 2 26" xfId="22"/>
    <cellStyle name="Comma 2 27" xfId="23"/>
    <cellStyle name="Comma 2 28" xfId="24"/>
    <cellStyle name="Comma 2 29" xfId="25"/>
    <cellStyle name="Comma 2 3" xfId="26"/>
    <cellStyle name="Comma 2 30" xfId="27"/>
    <cellStyle name="Comma 2 31" xfId="28"/>
    <cellStyle name="Comma 2 32" xfId="29"/>
    <cellStyle name="Comma 2 33" xfId="30"/>
    <cellStyle name="Comma 2 34" xfId="31"/>
    <cellStyle name="Comma 2 4" xfId="32"/>
    <cellStyle name="Comma 2 5" xfId="33"/>
    <cellStyle name="Comma 2 6" xfId="34"/>
    <cellStyle name="Comma 2 7" xfId="35"/>
    <cellStyle name="Comma 2 8" xfId="36"/>
    <cellStyle name="Comma 2 9" xfId="37"/>
    <cellStyle name="Normal" xfId="0" builtinId="0"/>
    <cellStyle name="Normal 2" xfId="38"/>
    <cellStyle name="Normal 3" xfId="39"/>
    <cellStyle name="Normal 4" xfId="40"/>
    <cellStyle name="Normal 5" xfId="41"/>
    <cellStyle name="Normal 6" xfId="42"/>
    <cellStyle name="Normal 7 2"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Razan/&#1583;&#1604;&#1610;&#1604;%20&#1575;&#1604;&#1588;&#1585;&#1603;&#1575;&#1578;/WEB%20Files/SIIB-%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1583;&#1585;&#1575;&#1587;&#1575;&#1578;/&#1583;&#1604;&#1610;&#1604;%20&#1575;&#1604;&#1588;&#1585;&#1603;&#1575;&#1578;%20&#1575;&#1604;&#1606;&#1607;&#1575;&#1574;&#1610;%202013/Ghalia/SIIB-%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حركة الأسعار"/>
      <sheetName val="بيانات التداول"/>
      <sheetName val="قيم التداول"/>
      <sheetName val="تقرير الملكية "/>
      <sheetName val="معلومات عامة"/>
      <sheetName val="قائمة المركز المالي"/>
      <sheetName val="قائمة الدخل"/>
      <sheetName val="تدفقات نقدية"/>
      <sheetName val="نسب مالية"/>
    </sheetNames>
    <sheetDataSet>
      <sheetData sheetId="0"/>
      <sheetData sheetId="1"/>
      <sheetData sheetId="2"/>
      <sheetData sheetId="3"/>
      <sheetData sheetId="4"/>
      <sheetData sheetId="5"/>
      <sheetData sheetId="6"/>
      <sheetData sheetId="7"/>
      <sheetData sheetId="8">
        <row r="31">
          <cell r="D31">
            <v>150000000</v>
          </cell>
          <cell r="E31">
            <v>137011598</v>
          </cell>
          <cell r="F31">
            <v>137011598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حركة الأسعار"/>
      <sheetName val="بيانات التداول"/>
      <sheetName val="قيم التداول"/>
      <sheetName val="تقرير الملكية "/>
      <sheetName val="معلومات عامة"/>
      <sheetName val="نسب مالية"/>
      <sheetName val="تدفقات نقدية"/>
      <sheetName val="قائمة الدخل"/>
      <sheetName val="قائمة المركز المال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C38">
            <v>539473150</v>
          </cell>
          <cell r="D38">
            <v>873395821</v>
          </cell>
          <cell r="E38">
            <v>745699771</v>
          </cell>
          <cell r="F38">
            <v>267164718</v>
          </cell>
          <cell r="G38">
            <v>134736482</v>
          </cell>
          <cell r="H38">
            <v>-215746439</v>
          </cell>
        </row>
        <row r="44">
          <cell r="B44">
            <v>2.2799999999999998</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64"/>
  <sheetViews>
    <sheetView rightToLeft="1" tabSelected="1" workbookViewId="0">
      <selection activeCell="B58" sqref="B58"/>
    </sheetView>
  </sheetViews>
  <sheetFormatPr defaultRowHeight="16.5"/>
  <cols>
    <col min="1" max="1" width="40.140625" style="10" customWidth="1"/>
    <col min="2" max="2" width="23.7109375" style="5" customWidth="1"/>
    <col min="3" max="3" width="20.42578125" style="5" bestFit="1" customWidth="1"/>
    <col min="4" max="4" width="19.5703125" style="5" bestFit="1" customWidth="1"/>
    <col min="5" max="5" width="19.140625" style="5" bestFit="1" customWidth="1"/>
    <col min="6" max="6" width="20.28515625" style="5" customWidth="1"/>
    <col min="7" max="7" width="20" style="5" customWidth="1"/>
    <col min="8" max="8" width="21.28515625" style="12" customWidth="1"/>
    <col min="9" max="9" width="21" style="5" customWidth="1"/>
    <col min="10" max="10" width="20.7109375" style="5" customWidth="1"/>
    <col min="11" max="11" width="21.7109375" style="5" customWidth="1"/>
    <col min="12" max="12" width="22.28515625" style="5" customWidth="1"/>
    <col min="13" max="15" width="19.140625" style="5" bestFit="1" customWidth="1"/>
    <col min="16" max="16" width="35" style="5" customWidth="1"/>
    <col min="17" max="17" width="21.28515625" style="5" customWidth="1"/>
    <col min="18" max="18" width="9.140625" style="5"/>
  </cols>
  <sheetData>
    <row r="1" spans="1:18" ht="18">
      <c r="A1" s="1" t="s">
        <v>0</v>
      </c>
      <c r="B1" s="2"/>
      <c r="C1" s="3"/>
      <c r="D1" s="3"/>
      <c r="E1" s="4"/>
      <c r="F1" s="3"/>
      <c r="G1" s="3"/>
      <c r="H1" s="3"/>
      <c r="I1" s="3"/>
      <c r="J1" s="3"/>
      <c r="K1" s="3"/>
      <c r="L1" s="3"/>
      <c r="M1" s="3"/>
      <c r="N1" s="3"/>
      <c r="O1" s="3"/>
      <c r="P1" s="3"/>
      <c r="Q1" s="3"/>
    </row>
    <row r="2" spans="1:18" ht="18">
      <c r="A2" s="6" t="s">
        <v>1</v>
      </c>
      <c r="B2" s="7"/>
      <c r="C2" s="7"/>
      <c r="D2" s="7"/>
      <c r="E2" s="7"/>
      <c r="F2" s="7"/>
      <c r="G2" s="7"/>
      <c r="H2" s="8"/>
      <c r="I2" s="7"/>
      <c r="J2" s="7"/>
      <c r="K2" s="7"/>
      <c r="L2" s="7"/>
      <c r="M2" s="7"/>
      <c r="N2" s="7"/>
      <c r="O2" s="7"/>
      <c r="P2" s="7"/>
      <c r="Q2" s="7"/>
      <c r="R2" s="9" t="s">
        <v>2</v>
      </c>
    </row>
    <row r="3" spans="1:18" ht="18">
      <c r="B3" s="11" t="s">
        <v>3</v>
      </c>
      <c r="C3" s="11"/>
      <c r="D3" s="11"/>
      <c r="E3" s="11"/>
      <c r="M3" s="13"/>
    </row>
    <row r="4" spans="1:18" ht="66">
      <c r="A4" s="14" t="s">
        <v>4</v>
      </c>
      <c r="B4" s="15">
        <v>2021</v>
      </c>
      <c r="C4" s="15">
        <v>2020</v>
      </c>
      <c r="D4" s="15">
        <v>2019</v>
      </c>
      <c r="E4" s="15">
        <v>2018</v>
      </c>
      <c r="F4" s="15">
        <v>2018</v>
      </c>
      <c r="G4" s="15">
        <v>2017</v>
      </c>
      <c r="H4" s="15">
        <v>2016</v>
      </c>
      <c r="I4" s="15">
        <v>2015</v>
      </c>
      <c r="J4" s="15">
        <v>2014</v>
      </c>
      <c r="K4" s="15">
        <v>2013</v>
      </c>
      <c r="L4" s="15">
        <v>2012</v>
      </c>
      <c r="M4" s="15">
        <v>2011</v>
      </c>
      <c r="N4" s="15">
        <v>2010</v>
      </c>
      <c r="O4" s="15">
        <v>2009</v>
      </c>
      <c r="P4" s="15">
        <v>2008</v>
      </c>
      <c r="Q4" s="15" t="s">
        <v>5</v>
      </c>
      <c r="R4" s="16" t="s">
        <v>2</v>
      </c>
    </row>
    <row r="5" spans="1:18">
      <c r="A5" s="17" t="s">
        <v>6</v>
      </c>
      <c r="B5" s="18">
        <v>95184815802</v>
      </c>
      <c r="C5" s="18">
        <v>36738625387</v>
      </c>
      <c r="D5" s="18">
        <v>21314463865</v>
      </c>
      <c r="E5" s="18">
        <v>6009467885</v>
      </c>
      <c r="F5" s="18">
        <v>6009467885</v>
      </c>
      <c r="G5" s="18">
        <v>5320625716</v>
      </c>
      <c r="H5" s="18">
        <v>3771691192</v>
      </c>
      <c r="I5" s="18">
        <v>2981527074</v>
      </c>
      <c r="J5" s="18">
        <f>1391761770-52367715</f>
        <v>1339394055</v>
      </c>
      <c r="K5" s="18">
        <f>1249769926-20151175</f>
        <v>1229618751</v>
      </c>
      <c r="L5" s="18">
        <v>2081117146</v>
      </c>
      <c r="M5" s="18">
        <v>2592323827</v>
      </c>
      <c r="N5" s="18">
        <v>2190146570</v>
      </c>
      <c r="O5" s="18">
        <v>1422870424</v>
      </c>
      <c r="P5" s="18">
        <v>705915468</v>
      </c>
      <c r="Q5" s="18">
        <v>16764626</v>
      </c>
      <c r="R5" s="19" t="s">
        <v>7</v>
      </c>
    </row>
    <row r="6" spans="1:18" ht="22.5">
      <c r="A6" s="20" t="s">
        <v>8</v>
      </c>
      <c r="B6" s="18">
        <v>-5112189381</v>
      </c>
      <c r="C6" s="18">
        <v>-5533798005</v>
      </c>
      <c r="D6" s="18">
        <v>-3021930867</v>
      </c>
      <c r="E6" s="18"/>
      <c r="F6" s="18">
        <v>0</v>
      </c>
      <c r="G6" s="18"/>
      <c r="H6" s="18"/>
      <c r="I6" s="18"/>
      <c r="J6" s="18"/>
      <c r="K6" s="18"/>
      <c r="L6" s="18"/>
      <c r="M6" s="18"/>
      <c r="N6" s="18"/>
      <c r="O6" s="18"/>
      <c r="P6" s="18"/>
      <c r="Q6" s="18"/>
      <c r="R6" s="19" t="s">
        <v>9</v>
      </c>
    </row>
    <row r="7" spans="1:18">
      <c r="A7" s="17" t="s">
        <v>10</v>
      </c>
      <c r="B7" s="18">
        <v>626719294</v>
      </c>
      <c r="C7" s="18">
        <v>517078540</v>
      </c>
      <c r="D7" s="18">
        <v>408104496</v>
      </c>
      <c r="E7" s="18">
        <v>355492921</v>
      </c>
      <c r="F7" s="18">
        <v>355492921</v>
      </c>
      <c r="G7" s="18">
        <v>299571600</v>
      </c>
      <c r="H7" s="18">
        <v>220358964</v>
      </c>
      <c r="I7" s="18">
        <v>141538334</v>
      </c>
      <c r="J7" s="18">
        <v>67716298</v>
      </c>
      <c r="K7" s="18">
        <v>92987713</v>
      </c>
      <c r="L7" s="18">
        <v>195654889</v>
      </c>
      <c r="M7" s="18">
        <v>169540339</v>
      </c>
      <c r="N7" s="18">
        <v>176380539</v>
      </c>
      <c r="O7" s="18">
        <v>248916520</v>
      </c>
      <c r="P7" s="18">
        <v>93655858</v>
      </c>
      <c r="Q7" s="18">
        <v>68480822</v>
      </c>
      <c r="R7" s="19" t="s">
        <v>11</v>
      </c>
    </row>
    <row r="8" spans="1:18" ht="33">
      <c r="A8" s="17" t="s">
        <v>12</v>
      </c>
      <c r="B8" s="18">
        <v>-96504780</v>
      </c>
      <c r="C8" s="18">
        <v>-82813915</v>
      </c>
      <c r="D8" s="18">
        <v>-65994570</v>
      </c>
      <c r="E8" s="18">
        <v>-60342291</v>
      </c>
      <c r="F8" s="18">
        <v>-60342291</v>
      </c>
      <c r="G8" s="18">
        <v>-32315130</v>
      </c>
      <c r="H8" s="18">
        <v>-45247767</v>
      </c>
      <c r="I8" s="18">
        <v>-44778800</v>
      </c>
      <c r="J8" s="18">
        <v>-38936927</v>
      </c>
      <c r="K8" s="18">
        <v>-36868270.100000001</v>
      </c>
      <c r="L8" s="18">
        <v>-30747243</v>
      </c>
      <c r="M8" s="18">
        <v>-67022106</v>
      </c>
      <c r="N8" s="18">
        <v>-61344634</v>
      </c>
      <c r="O8" s="18">
        <f>-15093373</f>
        <v>-15093373</v>
      </c>
      <c r="P8" s="18">
        <f>-132347</f>
        <v>-132347</v>
      </c>
      <c r="Q8" s="18">
        <v>0</v>
      </c>
      <c r="R8" s="19" t="s">
        <v>13</v>
      </c>
    </row>
    <row r="9" spans="1:18" ht="33">
      <c r="A9" s="17" t="s">
        <v>14</v>
      </c>
      <c r="B9" s="18"/>
      <c r="C9" s="18"/>
      <c r="D9" s="18"/>
      <c r="E9" s="18"/>
      <c r="F9" s="18" t="s">
        <v>15</v>
      </c>
      <c r="G9" s="18" t="s">
        <v>15</v>
      </c>
      <c r="H9" s="18" t="s">
        <v>15</v>
      </c>
      <c r="I9" s="18" t="s">
        <v>15</v>
      </c>
      <c r="J9" s="18" t="s">
        <v>15</v>
      </c>
      <c r="K9" s="18" t="s">
        <v>15</v>
      </c>
      <c r="L9" s="18">
        <v>-8680902</v>
      </c>
      <c r="M9" s="18">
        <v>-45274393</v>
      </c>
      <c r="N9" s="18">
        <v>-46442968</v>
      </c>
      <c r="O9" s="18">
        <v>0</v>
      </c>
      <c r="P9" s="18">
        <v>0</v>
      </c>
      <c r="Q9" s="18">
        <v>0</v>
      </c>
      <c r="R9" s="19" t="s">
        <v>16</v>
      </c>
    </row>
    <row r="10" spans="1:18">
      <c r="A10" s="17" t="s">
        <v>17</v>
      </c>
      <c r="B10" s="18">
        <v>114633788</v>
      </c>
      <c r="C10" s="18">
        <v>120233634</v>
      </c>
      <c r="D10" s="18">
        <v>107162807</v>
      </c>
      <c r="E10" s="18">
        <v>105602333</v>
      </c>
      <c r="F10" s="18">
        <v>105602333</v>
      </c>
      <c r="G10" s="18">
        <v>50589281</v>
      </c>
      <c r="H10" s="18">
        <v>75109627</v>
      </c>
      <c r="I10" s="18">
        <v>72369033</v>
      </c>
      <c r="J10" s="18">
        <f>72364387-4817275</f>
        <v>67547112</v>
      </c>
      <c r="K10" s="18">
        <v>72766651.939999998</v>
      </c>
      <c r="L10" s="21"/>
      <c r="M10" s="21"/>
      <c r="N10" s="21"/>
      <c r="O10" s="21"/>
      <c r="P10" s="21"/>
      <c r="Q10" s="21"/>
      <c r="R10" s="19" t="s">
        <v>18</v>
      </c>
    </row>
    <row r="11" spans="1:18" ht="18.75">
      <c r="A11" s="17" t="s">
        <v>19</v>
      </c>
      <c r="B11" s="22">
        <v>325455755</v>
      </c>
      <c r="C11" s="22">
        <v>731452798</v>
      </c>
      <c r="D11" s="22">
        <v>292160590</v>
      </c>
      <c r="E11" s="22">
        <v>128244947</v>
      </c>
      <c r="F11" s="22">
        <v>128244947</v>
      </c>
      <c r="G11" s="22">
        <v>14942991</v>
      </c>
      <c r="H11" s="22">
        <v>11025680</v>
      </c>
      <c r="I11" s="22">
        <v>31133119</v>
      </c>
      <c r="J11" s="22">
        <v>9888102</v>
      </c>
      <c r="K11" s="22">
        <v>36584167.469999999</v>
      </c>
      <c r="L11" s="22" t="s">
        <v>15</v>
      </c>
      <c r="M11" s="22" t="s">
        <v>15</v>
      </c>
      <c r="N11" s="22" t="s">
        <v>15</v>
      </c>
      <c r="O11" s="22" t="s">
        <v>15</v>
      </c>
      <c r="P11" s="22" t="s">
        <v>15</v>
      </c>
      <c r="Q11" s="22" t="s">
        <v>15</v>
      </c>
      <c r="R11" s="19" t="s">
        <v>20</v>
      </c>
    </row>
    <row r="12" spans="1:18" ht="33">
      <c r="A12" s="23" t="s">
        <v>21</v>
      </c>
      <c r="B12" s="24">
        <f>SUM(B5:B11)</f>
        <v>91042930478</v>
      </c>
      <c r="C12" s="24">
        <f>SUM(C5:C11)</f>
        <v>32490778439</v>
      </c>
      <c r="D12" s="24">
        <f>SUM(D5:D11)</f>
        <v>19033966321</v>
      </c>
      <c r="E12" s="24">
        <f t="shared" ref="E12:F12" si="0">SUM(E5:E11)</f>
        <v>6538465795</v>
      </c>
      <c r="F12" s="24">
        <f t="shared" si="0"/>
        <v>6538465795</v>
      </c>
      <c r="G12" s="24">
        <f>SUM(G5:G11)</f>
        <v>5653414458</v>
      </c>
      <c r="H12" s="24">
        <f>SUM(H5:H11)</f>
        <v>4032937696</v>
      </c>
      <c r="I12" s="24">
        <f t="shared" ref="I12:Q12" si="1">SUM(I5:I11)</f>
        <v>3181788760</v>
      </c>
      <c r="J12" s="24">
        <f t="shared" si="1"/>
        <v>1445608640</v>
      </c>
      <c r="K12" s="24">
        <f t="shared" si="1"/>
        <v>1395089013.3100002</v>
      </c>
      <c r="L12" s="24">
        <f t="shared" si="1"/>
        <v>2237343890</v>
      </c>
      <c r="M12" s="24">
        <f t="shared" si="1"/>
        <v>2649567667</v>
      </c>
      <c r="N12" s="24">
        <f t="shared" si="1"/>
        <v>2258739507</v>
      </c>
      <c r="O12" s="24">
        <f t="shared" si="1"/>
        <v>1656693571</v>
      </c>
      <c r="P12" s="24">
        <f t="shared" si="1"/>
        <v>799438979</v>
      </c>
      <c r="Q12" s="24">
        <f t="shared" si="1"/>
        <v>85245448</v>
      </c>
      <c r="R12" s="25" t="s">
        <v>22</v>
      </c>
    </row>
    <row r="13" spans="1:18">
      <c r="A13" s="26"/>
      <c r="B13" s="27"/>
      <c r="C13" s="27"/>
      <c r="D13" s="27"/>
      <c r="E13" s="27"/>
      <c r="F13" s="27"/>
      <c r="G13" s="27"/>
      <c r="H13" s="28"/>
      <c r="I13" s="28"/>
      <c r="J13" s="28"/>
      <c r="K13" s="28"/>
      <c r="L13" s="28"/>
      <c r="M13" s="28"/>
      <c r="N13" s="28"/>
      <c r="O13" s="28"/>
      <c r="P13" s="28"/>
      <c r="Q13" s="28"/>
      <c r="R13" s="29"/>
    </row>
    <row r="14" spans="1:18">
      <c r="A14" s="17"/>
      <c r="B14" s="30"/>
      <c r="C14" s="30"/>
      <c r="D14" s="18"/>
      <c r="E14" s="18"/>
      <c r="F14" s="18"/>
      <c r="G14" s="18"/>
      <c r="H14" s="28"/>
      <c r="I14" s="28">
        <v>-68983646</v>
      </c>
      <c r="J14" s="28"/>
      <c r="K14" s="28"/>
      <c r="L14" s="28"/>
      <c r="M14" s="28"/>
      <c r="N14" s="28"/>
      <c r="O14" s="28"/>
      <c r="P14" s="28"/>
      <c r="Q14" s="28"/>
      <c r="R14" s="29"/>
    </row>
    <row r="15" spans="1:18" ht="33">
      <c r="A15" s="17" t="s">
        <v>23</v>
      </c>
      <c r="B15" s="18">
        <v>0</v>
      </c>
      <c r="C15" s="18">
        <v>-7791445851</v>
      </c>
      <c r="D15" s="18">
        <v>-6459731729</v>
      </c>
      <c r="E15" s="18">
        <v>-2283399250</v>
      </c>
      <c r="F15" s="18">
        <v>-2283399250</v>
      </c>
      <c r="G15" s="18">
        <v>-1379757501</v>
      </c>
      <c r="H15" s="18">
        <v>-770228733</v>
      </c>
      <c r="I15" s="18">
        <v>-623336807</v>
      </c>
      <c r="J15" s="18">
        <v>193146152</v>
      </c>
      <c r="K15" s="18">
        <v>234872967</v>
      </c>
      <c r="L15" s="18">
        <v>258193551</v>
      </c>
      <c r="M15" s="18">
        <v>485360170</v>
      </c>
      <c r="N15" s="18">
        <v>582616843</v>
      </c>
      <c r="O15" s="18">
        <v>332344059</v>
      </c>
      <c r="P15" s="18">
        <v>138322040</v>
      </c>
      <c r="Q15" s="18">
        <v>3298199</v>
      </c>
      <c r="R15" s="31" t="s">
        <v>24</v>
      </c>
    </row>
    <row r="16" spans="1:18" ht="18.75">
      <c r="A16" s="32" t="s">
        <v>25</v>
      </c>
      <c r="B16" s="22">
        <v>-20070218552</v>
      </c>
      <c r="C16" s="22" t="s">
        <v>15</v>
      </c>
      <c r="D16" s="22" t="s">
        <v>15</v>
      </c>
      <c r="E16" s="22" t="s">
        <v>15</v>
      </c>
      <c r="F16" s="22" t="s">
        <v>15</v>
      </c>
      <c r="G16" s="22" t="s">
        <v>15</v>
      </c>
      <c r="H16" s="22" t="s">
        <v>15</v>
      </c>
      <c r="I16" s="22" t="s">
        <v>15</v>
      </c>
      <c r="J16" s="22">
        <v>-581087805</v>
      </c>
      <c r="K16" s="22">
        <v>-401185406</v>
      </c>
      <c r="L16" s="33">
        <v>-1282088368</v>
      </c>
      <c r="M16" s="33">
        <v>-1508914870</v>
      </c>
      <c r="N16" s="33">
        <v>-1496358849</v>
      </c>
      <c r="O16" s="33">
        <v>-1112128610</v>
      </c>
      <c r="P16" s="33">
        <v>-547122422</v>
      </c>
      <c r="Q16" s="33">
        <v>-10993996</v>
      </c>
      <c r="R16" s="34" t="s">
        <v>26</v>
      </c>
    </row>
    <row r="17" spans="1:18" ht="33">
      <c r="A17" s="23" t="s">
        <v>27</v>
      </c>
      <c r="B17" s="24">
        <f t="shared" ref="B17:Q17" si="2">SUM(B12:B16)</f>
        <v>70972711926</v>
      </c>
      <c r="C17" s="24">
        <f t="shared" si="2"/>
        <v>24699332588</v>
      </c>
      <c r="D17" s="24">
        <f t="shared" si="2"/>
        <v>12574234592</v>
      </c>
      <c r="E17" s="24">
        <f t="shared" si="2"/>
        <v>4255066545</v>
      </c>
      <c r="F17" s="24">
        <f t="shared" si="2"/>
        <v>4255066545</v>
      </c>
      <c r="G17" s="24">
        <f t="shared" si="2"/>
        <v>4273656957</v>
      </c>
      <c r="H17" s="24">
        <f t="shared" si="2"/>
        <v>3262708963</v>
      </c>
      <c r="I17" s="24">
        <f t="shared" si="2"/>
        <v>2489468307</v>
      </c>
      <c r="J17" s="24">
        <f t="shared" si="2"/>
        <v>1057666987</v>
      </c>
      <c r="K17" s="24">
        <f t="shared" si="2"/>
        <v>1228776574.3100002</v>
      </c>
      <c r="L17" s="24">
        <f t="shared" si="2"/>
        <v>1213449073</v>
      </c>
      <c r="M17" s="24">
        <f t="shared" si="2"/>
        <v>1626012967</v>
      </c>
      <c r="N17" s="24">
        <f t="shared" si="2"/>
        <v>1344997501</v>
      </c>
      <c r="O17" s="24">
        <f t="shared" si="2"/>
        <v>876909020</v>
      </c>
      <c r="P17" s="24">
        <f t="shared" si="2"/>
        <v>390638597</v>
      </c>
      <c r="Q17" s="24">
        <f t="shared" si="2"/>
        <v>77549651</v>
      </c>
      <c r="R17" s="35" t="s">
        <v>28</v>
      </c>
    </row>
    <row r="18" spans="1:18">
      <c r="A18" s="23" t="s">
        <v>29</v>
      </c>
      <c r="B18" s="24">
        <v>-10838759452</v>
      </c>
      <c r="C18" s="24"/>
      <c r="D18" s="24"/>
      <c r="E18" s="24"/>
      <c r="F18" s="24"/>
      <c r="G18" s="24"/>
      <c r="H18" s="24"/>
      <c r="I18" s="24"/>
      <c r="J18" s="24"/>
      <c r="K18" s="24"/>
      <c r="L18" s="24"/>
      <c r="M18" s="24"/>
      <c r="N18" s="24"/>
      <c r="O18" s="24"/>
      <c r="P18" s="24"/>
      <c r="Q18" s="24"/>
      <c r="R18" s="35" t="s">
        <v>30</v>
      </c>
    </row>
    <row r="19" spans="1:18" ht="41.25" customHeight="1">
      <c r="A19" s="36" t="s">
        <v>31</v>
      </c>
      <c r="B19" s="37">
        <v>26000361</v>
      </c>
      <c r="C19" s="38">
        <v>0</v>
      </c>
      <c r="D19" s="38">
        <v>0</v>
      </c>
      <c r="E19" s="38">
        <v>0</v>
      </c>
      <c r="F19" s="38">
        <v>0</v>
      </c>
      <c r="G19" s="38">
        <v>0</v>
      </c>
      <c r="H19" s="38">
        <v>0</v>
      </c>
      <c r="I19" s="38">
        <v>0</v>
      </c>
      <c r="J19" s="38">
        <v>0</v>
      </c>
      <c r="K19" s="38">
        <v>0</v>
      </c>
      <c r="L19" s="38">
        <v>0</v>
      </c>
      <c r="M19" s="38">
        <v>0</v>
      </c>
      <c r="N19" s="38">
        <v>0</v>
      </c>
      <c r="O19" s="38">
        <v>0</v>
      </c>
      <c r="P19" s="38">
        <v>0</v>
      </c>
      <c r="Q19" s="38">
        <v>0</v>
      </c>
      <c r="R19" s="39" t="s">
        <v>32</v>
      </c>
    </row>
    <row r="20" spans="1:18" ht="26.25" customHeight="1">
      <c r="A20" s="36" t="s">
        <v>33</v>
      </c>
      <c r="B20" s="37">
        <v>-1086475981</v>
      </c>
      <c r="C20" s="38">
        <v>0</v>
      </c>
      <c r="D20" s="38">
        <v>0</v>
      </c>
      <c r="E20" s="38">
        <v>0</v>
      </c>
      <c r="F20" s="38">
        <v>0</v>
      </c>
      <c r="G20" s="38">
        <v>0</v>
      </c>
      <c r="H20" s="38">
        <v>0</v>
      </c>
      <c r="I20" s="38">
        <v>0</v>
      </c>
      <c r="J20" s="38">
        <v>0</v>
      </c>
      <c r="K20" s="38">
        <v>0</v>
      </c>
      <c r="L20" s="38">
        <v>0</v>
      </c>
      <c r="M20" s="38">
        <v>0</v>
      </c>
      <c r="N20" s="38">
        <v>0</v>
      </c>
      <c r="O20" s="38">
        <v>0</v>
      </c>
      <c r="P20" s="38">
        <v>0</v>
      </c>
      <c r="Q20" s="38">
        <v>0</v>
      </c>
      <c r="R20" s="39" t="s">
        <v>34</v>
      </c>
    </row>
    <row r="21" spans="1:18" ht="52.5" customHeight="1">
      <c r="A21" s="36" t="s">
        <v>35</v>
      </c>
      <c r="B21" s="37">
        <v>-9778283832</v>
      </c>
      <c r="C21" s="38">
        <v>0</v>
      </c>
      <c r="D21" s="38">
        <v>0</v>
      </c>
      <c r="E21" s="38">
        <v>0</v>
      </c>
      <c r="F21" s="38">
        <v>0</v>
      </c>
      <c r="G21" s="38">
        <v>0</v>
      </c>
      <c r="H21" s="38">
        <v>0</v>
      </c>
      <c r="I21" s="38">
        <v>0</v>
      </c>
      <c r="J21" s="38">
        <v>0</v>
      </c>
      <c r="K21" s="38">
        <v>0</v>
      </c>
      <c r="L21" s="38">
        <v>0</v>
      </c>
      <c r="M21" s="38">
        <v>0</v>
      </c>
      <c r="N21" s="38">
        <v>0</v>
      </c>
      <c r="O21" s="38">
        <v>0</v>
      </c>
      <c r="P21" s="38">
        <v>0</v>
      </c>
      <c r="Q21" s="38">
        <v>0</v>
      </c>
      <c r="R21" s="39" t="s">
        <v>36</v>
      </c>
    </row>
    <row r="22" spans="1:18" ht="33">
      <c r="A22" s="23" t="s">
        <v>37</v>
      </c>
      <c r="B22" s="24">
        <v>60133952474</v>
      </c>
      <c r="C22" s="24"/>
      <c r="D22" s="24"/>
      <c r="E22" s="24"/>
      <c r="F22" s="24"/>
      <c r="G22" s="24"/>
      <c r="H22" s="24"/>
      <c r="I22" s="24"/>
      <c r="J22" s="24"/>
      <c r="K22" s="24"/>
      <c r="L22" s="24"/>
      <c r="M22" s="24"/>
      <c r="N22" s="24"/>
      <c r="O22" s="24"/>
      <c r="P22" s="24"/>
      <c r="Q22" s="24"/>
      <c r="R22" s="35" t="s">
        <v>28</v>
      </c>
    </row>
    <row r="23" spans="1:18" ht="33">
      <c r="A23" s="32" t="s">
        <v>38</v>
      </c>
      <c r="B23" s="40">
        <v>16291952023</v>
      </c>
      <c r="C23" s="41"/>
      <c r="D23" s="41"/>
      <c r="E23" s="41"/>
      <c r="F23" s="41"/>
      <c r="G23" s="41"/>
      <c r="H23" s="18"/>
      <c r="I23" s="18"/>
      <c r="J23" s="18">
        <v>98745469</v>
      </c>
      <c r="K23" s="18">
        <v>76785209</v>
      </c>
      <c r="L23" s="18">
        <v>592851907</v>
      </c>
      <c r="M23" s="18">
        <v>327671843</v>
      </c>
      <c r="N23" s="18">
        <v>213403352</v>
      </c>
      <c r="O23" s="18">
        <v>171895141</v>
      </c>
      <c r="P23" s="18">
        <v>124432181</v>
      </c>
      <c r="Q23" s="18">
        <v>5419389</v>
      </c>
      <c r="R23" s="31" t="s">
        <v>39</v>
      </c>
    </row>
    <row r="24" spans="1:18">
      <c r="A24" s="17" t="s">
        <v>40</v>
      </c>
      <c r="B24" s="18">
        <v>8495564709</v>
      </c>
      <c r="C24" s="18">
        <v>4493450514</v>
      </c>
      <c r="D24" s="18">
        <v>3843455295</v>
      </c>
      <c r="E24" s="18">
        <v>2955819763</v>
      </c>
      <c r="F24" s="42">
        <v>2955819763</v>
      </c>
      <c r="G24" s="42">
        <v>3736692367</v>
      </c>
      <c r="H24" s="18">
        <v>2207644592</v>
      </c>
      <c r="I24" s="18">
        <v>591301907</v>
      </c>
      <c r="J24" s="18">
        <v>685861322</v>
      </c>
      <c r="K24" s="18">
        <v>1167113056.7600002</v>
      </c>
      <c r="L24" s="18">
        <v>497697634</v>
      </c>
      <c r="M24" s="18">
        <v>127998335</v>
      </c>
      <c r="N24" s="18">
        <v>60459693</v>
      </c>
      <c r="O24" s="18">
        <v>69003416</v>
      </c>
      <c r="P24" s="18">
        <v>72999499</v>
      </c>
      <c r="Q24" s="18">
        <v>-6487338</v>
      </c>
      <c r="R24" s="34" t="s">
        <v>41</v>
      </c>
    </row>
    <row r="25" spans="1:18">
      <c r="A25" s="17" t="s">
        <v>42</v>
      </c>
      <c r="B25" s="18">
        <v>30901029</v>
      </c>
      <c r="C25" s="18">
        <v>51501200</v>
      </c>
      <c r="D25" s="18">
        <v>33475800</v>
      </c>
      <c r="E25" s="18">
        <v>18025400</v>
      </c>
      <c r="F25" s="42">
        <v>18025400</v>
      </c>
      <c r="G25" s="42">
        <v>9585113</v>
      </c>
      <c r="H25" s="18">
        <v>2850000</v>
      </c>
      <c r="I25" s="18">
        <v>2000000</v>
      </c>
      <c r="J25" s="18">
        <v>0</v>
      </c>
      <c r="K25" s="18">
        <v>-5657097</v>
      </c>
      <c r="L25" s="18">
        <v>1476496</v>
      </c>
      <c r="M25" s="18">
        <v>1766557</v>
      </c>
      <c r="N25" s="18">
        <v>1637065</v>
      </c>
      <c r="O25" s="18">
        <v>2484200</v>
      </c>
      <c r="P25" s="18">
        <v>0</v>
      </c>
      <c r="Q25" s="18">
        <v>0</v>
      </c>
      <c r="R25" s="34" t="s">
        <v>43</v>
      </c>
    </row>
    <row r="26" spans="1:18" ht="231">
      <c r="A26" s="17" t="s">
        <v>44</v>
      </c>
      <c r="B26" s="18">
        <v>912166607</v>
      </c>
      <c r="C26" s="18">
        <v>1607032913</v>
      </c>
      <c r="D26" s="18">
        <v>117459887</v>
      </c>
      <c r="E26" s="18">
        <v>461539272</v>
      </c>
      <c r="F26" s="42">
        <v>461539272</v>
      </c>
      <c r="G26" s="42">
        <v>446233491</v>
      </c>
      <c r="H26" s="18">
        <v>234199540</v>
      </c>
      <c r="I26" s="18">
        <v>172126295</v>
      </c>
      <c r="J26" s="18" t="s">
        <v>15</v>
      </c>
      <c r="K26" s="18" t="s">
        <v>15</v>
      </c>
      <c r="L26" s="18" t="s">
        <v>15</v>
      </c>
      <c r="M26" s="18" t="s">
        <v>15</v>
      </c>
      <c r="N26" s="18" t="s">
        <v>15</v>
      </c>
      <c r="O26" s="18" t="s">
        <v>15</v>
      </c>
      <c r="P26" s="18" t="s">
        <v>15</v>
      </c>
      <c r="Q26" s="18" t="s">
        <v>15</v>
      </c>
      <c r="R26" s="43" t="s">
        <v>45</v>
      </c>
    </row>
    <row r="27" spans="1:18" ht="231">
      <c r="A27" s="17" t="s">
        <v>46</v>
      </c>
      <c r="B27" s="18">
        <v>60288678200</v>
      </c>
      <c r="C27" s="18">
        <v>41235491500</v>
      </c>
      <c r="D27" s="18">
        <v>-96100000</v>
      </c>
      <c r="E27" s="18">
        <v>-218900000</v>
      </c>
      <c r="F27" s="42">
        <v>-218900000</v>
      </c>
      <c r="G27" s="42">
        <v>-3268324753</v>
      </c>
      <c r="H27" s="18">
        <v>7452162637</v>
      </c>
      <c r="I27" s="18">
        <v>5016191323</v>
      </c>
      <c r="J27" s="18">
        <v>1723660605</v>
      </c>
      <c r="K27" s="18">
        <v>2030421555</v>
      </c>
      <c r="L27" s="18">
        <v>558647752</v>
      </c>
      <c r="M27" s="18">
        <v>439660037</v>
      </c>
      <c r="N27" s="18">
        <v>78522817</v>
      </c>
      <c r="O27" s="18">
        <f>-36087962</f>
        <v>-36087962</v>
      </c>
      <c r="P27" s="18">
        <f>-87605409</f>
        <v>-87605409</v>
      </c>
      <c r="Q27" s="18">
        <v>-151533808</v>
      </c>
      <c r="R27" s="43" t="s">
        <v>47</v>
      </c>
    </row>
    <row r="28" spans="1:18" ht="115.5">
      <c r="A28" s="17" t="s">
        <v>48</v>
      </c>
      <c r="B28" s="18" t="s">
        <v>49</v>
      </c>
      <c r="C28" s="18" t="s">
        <v>49</v>
      </c>
      <c r="D28" s="18"/>
      <c r="E28" s="18"/>
      <c r="F28" s="18">
        <v>0</v>
      </c>
      <c r="G28" s="18">
        <v>0</v>
      </c>
      <c r="H28" s="18">
        <v>0</v>
      </c>
      <c r="I28" s="18">
        <v>-4760000</v>
      </c>
      <c r="J28" s="18">
        <v>-9867648</v>
      </c>
      <c r="K28" s="18">
        <v>0</v>
      </c>
      <c r="L28" s="18">
        <v>0</v>
      </c>
      <c r="M28" s="18">
        <v>0</v>
      </c>
      <c r="N28" s="18">
        <v>0</v>
      </c>
      <c r="O28" s="18">
        <v>0</v>
      </c>
      <c r="P28" s="18">
        <v>0</v>
      </c>
      <c r="Q28" s="18">
        <v>0</v>
      </c>
      <c r="R28" s="43" t="s">
        <v>50</v>
      </c>
    </row>
    <row r="29" spans="1:18" ht="82.5">
      <c r="A29" s="17" t="s">
        <v>51</v>
      </c>
      <c r="B29" s="18">
        <v>140925</v>
      </c>
      <c r="C29" s="18"/>
      <c r="D29" s="18">
        <v>23378859</v>
      </c>
      <c r="E29" s="18">
        <v>6667798</v>
      </c>
      <c r="F29" s="18">
        <v>6667798</v>
      </c>
      <c r="G29" s="18"/>
      <c r="H29" s="18"/>
      <c r="I29" s="18"/>
      <c r="J29" s="18"/>
      <c r="K29" s="18"/>
      <c r="L29" s="18"/>
      <c r="M29" s="18"/>
      <c r="N29" s="18"/>
      <c r="O29" s="18"/>
      <c r="P29" s="18"/>
      <c r="Q29" s="18"/>
      <c r="R29" s="43" t="s">
        <v>52</v>
      </c>
    </row>
    <row r="30" spans="1:18" s="47" customFormat="1">
      <c r="A30" s="44" t="s">
        <v>53</v>
      </c>
      <c r="B30" s="45">
        <v>1756502715</v>
      </c>
      <c r="C30" s="45">
        <v>535153187</v>
      </c>
      <c r="D30" s="45">
        <v>34025165</v>
      </c>
      <c r="E30" s="45">
        <v>594419800</v>
      </c>
      <c r="F30" s="45">
        <v>594419800</v>
      </c>
      <c r="G30" s="45">
        <v>12334427</v>
      </c>
      <c r="H30" s="45">
        <v>60314522</v>
      </c>
      <c r="I30" s="45">
        <v>5103890</v>
      </c>
      <c r="J30" s="45">
        <f>95400646+1036956-9888102</f>
        <v>86549500</v>
      </c>
      <c r="K30" s="45">
        <f>233379120.9-36584167.47</f>
        <v>196794953.43000001</v>
      </c>
      <c r="L30" s="45">
        <v>54417264</v>
      </c>
      <c r="M30" s="45">
        <v>31451124</v>
      </c>
      <c r="N30" s="45">
        <v>11796362</v>
      </c>
      <c r="O30" s="45">
        <v>3432698</v>
      </c>
      <c r="P30" s="45">
        <v>8204442</v>
      </c>
      <c r="Q30" s="45">
        <v>50298</v>
      </c>
      <c r="R30" s="46" t="s">
        <v>54</v>
      </c>
    </row>
    <row r="31" spans="1:18">
      <c r="A31" s="23" t="s">
        <v>55</v>
      </c>
      <c r="B31" s="24">
        <f>SUM(B23:B30)+B22</f>
        <v>147909858682</v>
      </c>
      <c r="C31" s="24">
        <f t="shared" ref="C31:K31" si="3">SUM(C17:C30)</f>
        <v>72621961902</v>
      </c>
      <c r="D31" s="24">
        <f t="shared" si="3"/>
        <v>16529929598</v>
      </c>
      <c r="E31" s="24">
        <f t="shared" si="3"/>
        <v>8072638578</v>
      </c>
      <c r="F31" s="24">
        <f t="shared" si="3"/>
        <v>8072638578</v>
      </c>
      <c r="G31" s="24">
        <f t="shared" si="3"/>
        <v>5210177602</v>
      </c>
      <c r="H31" s="24">
        <f t="shared" si="3"/>
        <v>13219880254</v>
      </c>
      <c r="I31" s="24">
        <f t="shared" si="3"/>
        <v>8271431722</v>
      </c>
      <c r="J31" s="24">
        <f t="shared" si="3"/>
        <v>3642616235</v>
      </c>
      <c r="K31" s="24">
        <f t="shared" si="3"/>
        <v>4694234251.500001</v>
      </c>
      <c r="L31" s="24">
        <f t="shared" ref="L31:Q31" si="4">SUM(L17:L30)</f>
        <v>2918540126</v>
      </c>
      <c r="M31" s="24">
        <f t="shared" si="4"/>
        <v>2554560863</v>
      </c>
      <c r="N31" s="24">
        <f t="shared" si="4"/>
        <v>1710816790</v>
      </c>
      <c r="O31" s="24">
        <f t="shared" si="4"/>
        <v>1087636513</v>
      </c>
      <c r="P31" s="24">
        <f t="shared" si="4"/>
        <v>508669310</v>
      </c>
      <c r="Q31" s="24">
        <f t="shared" si="4"/>
        <v>-75001808</v>
      </c>
      <c r="R31" s="48" t="s">
        <v>56</v>
      </c>
    </row>
    <row r="32" spans="1:18">
      <c r="A32" s="49"/>
      <c r="B32" s="50"/>
      <c r="C32" s="50"/>
      <c r="D32" s="50"/>
      <c r="E32" s="50"/>
      <c r="F32" s="50"/>
      <c r="G32" s="50"/>
      <c r="H32" s="18"/>
      <c r="I32" s="18"/>
      <c r="J32" s="18"/>
      <c r="K32" s="18"/>
      <c r="L32" s="51"/>
      <c r="M32" s="18"/>
      <c r="N32" s="18"/>
      <c r="O32" s="18"/>
      <c r="P32" s="18"/>
      <c r="Q32" s="18"/>
      <c r="R32" s="18"/>
    </row>
    <row r="33" spans="1:18">
      <c r="A33" s="17" t="s">
        <v>57</v>
      </c>
      <c r="B33" s="18">
        <v>-13523315694</v>
      </c>
      <c r="C33" s="18">
        <v>-5615656109</v>
      </c>
      <c r="D33" s="18">
        <v>-2644357127</v>
      </c>
      <c r="E33" s="18">
        <v>-2019783482</v>
      </c>
      <c r="F33" s="18">
        <v>-2019783482</v>
      </c>
      <c r="G33" s="18">
        <v>-2076104671</v>
      </c>
      <c r="H33" s="18">
        <v>-1623935576</v>
      </c>
      <c r="I33" s="18">
        <v>-894449546</v>
      </c>
      <c r="J33" s="18">
        <v>-598639548</v>
      </c>
      <c r="K33" s="18">
        <v>-509411470</v>
      </c>
      <c r="L33" s="18">
        <v>-509920088</v>
      </c>
      <c r="M33" s="18">
        <v>-450775302</v>
      </c>
      <c r="N33" s="18">
        <v>-326739964</v>
      </c>
      <c r="O33" s="18">
        <f>-215949533</f>
        <v>-215949533</v>
      </c>
      <c r="P33" s="18">
        <f>-143720875</f>
        <v>-143720875</v>
      </c>
      <c r="Q33" s="18">
        <v>-43463269</v>
      </c>
      <c r="R33" s="34" t="s">
        <v>58</v>
      </c>
    </row>
    <row r="34" spans="1:18">
      <c r="A34" s="17" t="s">
        <v>59</v>
      </c>
      <c r="B34" s="18">
        <v>-1025069844</v>
      </c>
      <c r="C34" s="18">
        <v>-345923091</v>
      </c>
      <c r="D34" s="18">
        <v>-264899929</v>
      </c>
      <c r="E34" s="18">
        <v>-199206450</v>
      </c>
      <c r="F34" s="18">
        <v>-199206450</v>
      </c>
      <c r="G34" s="18">
        <v>-113462171</v>
      </c>
      <c r="H34" s="18">
        <v>-196039544</v>
      </c>
      <c r="I34" s="18">
        <v>-179585034</v>
      </c>
      <c r="J34" s="18">
        <f>-169627501-1995379</f>
        <v>-171622880</v>
      </c>
      <c r="K34" s="18">
        <f>-130657448-29357539</f>
        <v>-160014987</v>
      </c>
      <c r="L34" s="18">
        <v>-151113404</v>
      </c>
      <c r="M34" s="18">
        <v>-138442064</v>
      </c>
      <c r="N34" s="18">
        <v>-104089704</v>
      </c>
      <c r="O34" s="18">
        <v>-97040940</v>
      </c>
      <c r="P34" s="18">
        <v>-52990353</v>
      </c>
      <c r="Q34" s="18">
        <v>-6478388</v>
      </c>
      <c r="R34" s="52" t="s">
        <v>60</v>
      </c>
    </row>
    <row r="35" spans="1:18" ht="33">
      <c r="A35" s="17" t="s">
        <v>61</v>
      </c>
      <c r="B35" s="18">
        <v>-18693468531</v>
      </c>
      <c r="C35" s="18">
        <v>-8813185150</v>
      </c>
      <c r="D35" s="18">
        <v>-2879621101</v>
      </c>
      <c r="E35" s="18">
        <v>-607619488</v>
      </c>
      <c r="F35" s="18">
        <v>-607619488</v>
      </c>
      <c r="G35" s="18">
        <v>-308655396</v>
      </c>
      <c r="H35" s="18">
        <v>3222353704</v>
      </c>
      <c r="I35" s="18">
        <v>15177600</v>
      </c>
      <c r="J35" s="18">
        <v>-2878717472</v>
      </c>
      <c r="K35" s="18">
        <v>-3747378038</v>
      </c>
      <c r="L35" s="53">
        <v>-789939111</v>
      </c>
      <c r="M35" s="53">
        <v>-538211884</v>
      </c>
      <c r="N35" s="53">
        <v>-49940385</v>
      </c>
      <c r="O35" s="53">
        <f>-193342690</f>
        <v>-193342690</v>
      </c>
      <c r="P35" s="53">
        <v>0</v>
      </c>
      <c r="Q35" s="53">
        <v>0</v>
      </c>
      <c r="R35" s="34" t="s">
        <v>9</v>
      </c>
    </row>
    <row r="36" spans="1:18">
      <c r="A36" s="17" t="s">
        <v>62</v>
      </c>
      <c r="B36" s="18"/>
      <c r="C36" s="18"/>
      <c r="D36" s="18"/>
      <c r="E36" s="18"/>
      <c r="F36" s="18">
        <v>0</v>
      </c>
      <c r="G36" s="18">
        <v>135173805</v>
      </c>
      <c r="H36" s="18">
        <v>-269070157</v>
      </c>
      <c r="I36" s="18" t="s">
        <v>15</v>
      </c>
      <c r="J36" s="18">
        <v>-77800644</v>
      </c>
      <c r="K36" s="18">
        <v>-92659838</v>
      </c>
      <c r="L36" s="18">
        <f>-482728510+4560843</f>
        <v>-478167667</v>
      </c>
      <c r="M36" s="18">
        <v>-3152121</v>
      </c>
      <c r="N36" s="18">
        <v>-2381635</v>
      </c>
      <c r="O36" s="18">
        <v>2249342</v>
      </c>
      <c r="P36" s="18">
        <f>-4698472</f>
        <v>-4698472</v>
      </c>
      <c r="Q36" s="18">
        <v>0</v>
      </c>
      <c r="R36" s="34" t="s">
        <v>52</v>
      </c>
    </row>
    <row r="37" spans="1:18">
      <c r="A37" s="17" t="s">
        <v>63</v>
      </c>
      <c r="B37" s="18"/>
      <c r="C37" s="18"/>
      <c r="D37" s="18">
        <v>-4073273</v>
      </c>
      <c r="E37" s="18">
        <v>-322152241</v>
      </c>
      <c r="F37" s="18">
        <v>-322152241</v>
      </c>
      <c r="G37" s="18">
        <v>-1289462083</v>
      </c>
      <c r="H37" s="18">
        <v>-558431370</v>
      </c>
      <c r="I37" s="18">
        <v>-411063896</v>
      </c>
      <c r="J37" s="18">
        <f>-396040214</f>
        <v>-396040214</v>
      </c>
      <c r="K37" s="18">
        <f>-207448375.07</f>
        <v>-207448375.06999999</v>
      </c>
      <c r="L37" s="18">
        <v>0</v>
      </c>
      <c r="M37" s="18">
        <v>0</v>
      </c>
      <c r="N37" s="18">
        <v>0</v>
      </c>
      <c r="O37" s="18">
        <v>0</v>
      </c>
      <c r="P37" s="18">
        <v>0</v>
      </c>
      <c r="Q37" s="18">
        <v>0</v>
      </c>
      <c r="R37" s="34" t="s">
        <v>64</v>
      </c>
    </row>
    <row r="38" spans="1:18" s="54" customFormat="1">
      <c r="A38" s="17" t="s">
        <v>65</v>
      </c>
      <c r="B38" s="18">
        <v>-7631427820</v>
      </c>
      <c r="C38" s="18">
        <v>-3460319123</v>
      </c>
      <c r="D38" s="18">
        <v>-2235189938</v>
      </c>
      <c r="E38" s="18">
        <v>-1688079664</v>
      </c>
      <c r="F38" s="18">
        <v>-1688079664</v>
      </c>
      <c r="G38" s="18">
        <v>-1796413291</v>
      </c>
      <c r="H38" s="18">
        <v>-972874967</v>
      </c>
      <c r="I38" s="18">
        <v>-723150295</v>
      </c>
      <c r="J38" s="18">
        <f>-527366954+52367715</f>
        <v>-474999239</v>
      </c>
      <c r="K38" s="18">
        <f>-425904565+20151175</f>
        <v>-405753390</v>
      </c>
      <c r="L38" s="18">
        <v>-492744688</v>
      </c>
      <c r="M38" s="53">
        <v>-319388010</v>
      </c>
      <c r="N38" s="53">
        <v>-245527773</v>
      </c>
      <c r="O38" s="18">
        <f>-173437577</f>
        <v>-173437577</v>
      </c>
      <c r="P38" s="18">
        <f>-99387407</f>
        <v>-99387407</v>
      </c>
      <c r="Q38" s="18">
        <v>-100121281</v>
      </c>
      <c r="R38" s="34" t="s">
        <v>66</v>
      </c>
    </row>
    <row r="39" spans="1:18" s="47" customFormat="1" ht="18.75">
      <c r="A39" s="44" t="s">
        <v>67</v>
      </c>
      <c r="B39" s="45">
        <v>-303787424</v>
      </c>
      <c r="C39" s="22" t="s">
        <v>15</v>
      </c>
      <c r="D39" s="22" t="s">
        <v>15</v>
      </c>
      <c r="E39" s="22" t="s">
        <v>15</v>
      </c>
      <c r="F39" s="22" t="s">
        <v>15</v>
      </c>
      <c r="G39" s="22" t="s">
        <v>15</v>
      </c>
      <c r="H39" s="22" t="s">
        <v>15</v>
      </c>
      <c r="I39" s="22" t="s">
        <v>15</v>
      </c>
      <c r="J39" s="22" t="s">
        <v>15</v>
      </c>
      <c r="K39" s="22" t="s">
        <v>15</v>
      </c>
      <c r="L39" s="22" t="s">
        <v>15</v>
      </c>
      <c r="M39" s="22" t="s">
        <v>15</v>
      </c>
      <c r="N39" s="22" t="s">
        <v>15</v>
      </c>
      <c r="O39" s="22" t="s">
        <v>15</v>
      </c>
      <c r="P39" s="22" t="s">
        <v>15</v>
      </c>
      <c r="Q39" s="22" t="s">
        <v>15</v>
      </c>
      <c r="R39" s="46" t="s">
        <v>68</v>
      </c>
    </row>
    <row r="40" spans="1:18">
      <c r="A40" s="23" t="s">
        <v>69</v>
      </c>
      <c r="B40" s="24">
        <f>SUM(B33:B39)</f>
        <v>-41177069313</v>
      </c>
      <c r="C40" s="24">
        <f t="shared" ref="C40:Q40" si="5">SUM(C33:C38)</f>
        <v>-18235083473</v>
      </c>
      <c r="D40" s="24">
        <f t="shared" si="5"/>
        <v>-8028141368</v>
      </c>
      <c r="E40" s="24">
        <f t="shared" si="5"/>
        <v>-4836841325</v>
      </c>
      <c r="F40" s="24">
        <f t="shared" si="5"/>
        <v>-4836841325</v>
      </c>
      <c r="G40" s="24">
        <f t="shared" si="5"/>
        <v>-5448923807</v>
      </c>
      <c r="H40" s="24">
        <f t="shared" si="5"/>
        <v>-397997910</v>
      </c>
      <c r="I40" s="24">
        <f t="shared" si="5"/>
        <v>-2193071171</v>
      </c>
      <c r="J40" s="24">
        <f t="shared" si="5"/>
        <v>-4597819997</v>
      </c>
      <c r="K40" s="24">
        <f t="shared" si="5"/>
        <v>-5122666098.0699997</v>
      </c>
      <c r="L40" s="24">
        <f t="shared" si="5"/>
        <v>-2421884958</v>
      </c>
      <c r="M40" s="24">
        <f t="shared" si="5"/>
        <v>-1449969381</v>
      </c>
      <c r="N40" s="24">
        <f t="shared" si="5"/>
        <v>-728679461</v>
      </c>
      <c r="O40" s="24">
        <f t="shared" si="5"/>
        <v>-677521398</v>
      </c>
      <c r="P40" s="24">
        <f t="shared" si="5"/>
        <v>-300797107</v>
      </c>
      <c r="Q40" s="24">
        <f t="shared" si="5"/>
        <v>-150062938</v>
      </c>
      <c r="R40" s="48" t="s">
        <v>70</v>
      </c>
    </row>
    <row r="41" spans="1:18">
      <c r="A41" s="55"/>
      <c r="B41" s="21"/>
      <c r="C41" s="21"/>
      <c r="D41" s="21"/>
      <c r="E41" s="21"/>
      <c r="F41" s="21"/>
      <c r="G41" s="21"/>
      <c r="H41" s="56"/>
      <c r="I41" s="18"/>
      <c r="J41" s="18"/>
      <c r="K41" s="18"/>
      <c r="L41" s="21"/>
      <c r="M41" s="21"/>
      <c r="N41" s="21"/>
      <c r="O41" s="21"/>
      <c r="P41" s="21"/>
      <c r="Q41" s="21"/>
      <c r="R41" s="34"/>
    </row>
    <row r="42" spans="1:18">
      <c r="A42" s="57" t="s">
        <v>71</v>
      </c>
      <c r="B42" s="24">
        <f>B31+B40</f>
        <v>106732789369</v>
      </c>
      <c r="C42" s="24">
        <f t="shared" ref="C42:E42" si="6">C31+C40</f>
        <v>54386878429</v>
      </c>
      <c r="D42" s="24">
        <f t="shared" si="6"/>
        <v>8501788230</v>
      </c>
      <c r="E42" s="24">
        <f t="shared" si="6"/>
        <v>3235797253</v>
      </c>
      <c r="F42" s="24">
        <f>F31+F40</f>
        <v>3235797253</v>
      </c>
      <c r="G42" s="24">
        <f>G31+G40</f>
        <v>-238746205</v>
      </c>
      <c r="H42" s="24">
        <f>H31+H40</f>
        <v>12821882344</v>
      </c>
      <c r="I42" s="24">
        <f t="shared" ref="I42:Q42" si="7">I31+I40</f>
        <v>6078360551</v>
      </c>
      <c r="J42" s="24">
        <f t="shared" si="7"/>
        <v>-955203762</v>
      </c>
      <c r="K42" s="24">
        <f t="shared" si="7"/>
        <v>-428431846.56999874</v>
      </c>
      <c r="L42" s="24">
        <f t="shared" si="7"/>
        <v>496655168</v>
      </c>
      <c r="M42" s="24">
        <f t="shared" si="7"/>
        <v>1104591482</v>
      </c>
      <c r="N42" s="24">
        <f t="shared" si="7"/>
        <v>982137329</v>
      </c>
      <c r="O42" s="24">
        <f t="shared" si="7"/>
        <v>410115115</v>
      </c>
      <c r="P42" s="24">
        <f t="shared" si="7"/>
        <v>207872203</v>
      </c>
      <c r="Q42" s="24">
        <f t="shared" si="7"/>
        <v>-225064746</v>
      </c>
      <c r="R42" s="48" t="s">
        <v>72</v>
      </c>
    </row>
    <row r="43" spans="1:18" ht="18.75">
      <c r="A43" s="17" t="s">
        <v>73</v>
      </c>
      <c r="B43" s="18">
        <f>-14303959666</f>
        <v>-14303959666</v>
      </c>
      <c r="C43" s="18">
        <v>-4370333617</v>
      </c>
      <c r="D43" s="18">
        <v>-2532336985</v>
      </c>
      <c r="E43" s="18">
        <v>-872156585</v>
      </c>
      <c r="F43" s="22">
        <v>-872156584.50243115</v>
      </c>
      <c r="G43" s="22">
        <v>-1500116399</v>
      </c>
      <c r="H43" s="22">
        <v>-1263812762</v>
      </c>
      <c r="I43" s="22">
        <v>-232544473</v>
      </c>
      <c r="J43" s="22">
        <f>749790263.75+498844-5935710</f>
        <v>744353397.75</v>
      </c>
      <c r="K43" s="22">
        <v>622350938</v>
      </c>
      <c r="L43" s="22">
        <v>42817982</v>
      </c>
      <c r="M43" s="22">
        <v>-231195661</v>
      </c>
      <c r="N43" s="22">
        <v>-236437558</v>
      </c>
      <c r="O43" s="22">
        <f>-142950397</f>
        <v>-142950397</v>
      </c>
      <c r="P43" s="22">
        <f>-73135721</f>
        <v>-73135721</v>
      </c>
      <c r="Q43" s="22">
        <v>9318307</v>
      </c>
      <c r="R43" s="58" t="s">
        <v>74</v>
      </c>
    </row>
    <row r="44" spans="1:18">
      <c r="A44" s="23" t="s">
        <v>75</v>
      </c>
      <c r="B44" s="24">
        <f t="shared" ref="B44" si="8">SUM(B42:B43)</f>
        <v>92428829703</v>
      </c>
      <c r="C44" s="24">
        <f t="shared" ref="C44:E44" si="9">SUM(C42:C43)</f>
        <v>50016544812</v>
      </c>
      <c r="D44" s="24">
        <f t="shared" si="9"/>
        <v>5969451245</v>
      </c>
      <c r="E44" s="24">
        <f t="shared" si="9"/>
        <v>2363640668</v>
      </c>
      <c r="F44" s="24">
        <f>SUM(F42:F43)</f>
        <v>2363640668.4975691</v>
      </c>
      <c r="G44" s="24">
        <f>SUM(G42:G43)</f>
        <v>-1738862604</v>
      </c>
      <c r="H44" s="24">
        <f>SUM(H42:H43)</f>
        <v>11558069582</v>
      </c>
      <c r="I44" s="24">
        <f>SUM(I42:I43)</f>
        <v>5845816078</v>
      </c>
      <c r="J44" s="24">
        <f>SUM(J42:J43)</f>
        <v>-210850364.25</v>
      </c>
      <c r="K44" s="24">
        <f>SUM(K42:K43)+0.3</f>
        <v>193919091.73000127</v>
      </c>
      <c r="L44" s="24">
        <f t="shared" ref="L44:Q44" si="10">SUM(L42:L43)</f>
        <v>539473150</v>
      </c>
      <c r="M44" s="24">
        <f t="shared" si="10"/>
        <v>873395821</v>
      </c>
      <c r="N44" s="24">
        <f t="shared" si="10"/>
        <v>745699771</v>
      </c>
      <c r="O44" s="24">
        <f t="shared" si="10"/>
        <v>267164718</v>
      </c>
      <c r="P44" s="24">
        <f t="shared" si="10"/>
        <v>134736482</v>
      </c>
      <c r="Q44" s="24">
        <f t="shared" si="10"/>
        <v>-215746439</v>
      </c>
      <c r="R44" s="48" t="s">
        <v>76</v>
      </c>
    </row>
    <row r="45" spans="1:18" ht="21">
      <c r="A45" s="49" t="s">
        <v>77</v>
      </c>
      <c r="B45" s="50"/>
      <c r="C45" s="50"/>
      <c r="D45" s="50"/>
      <c r="E45" s="50"/>
      <c r="F45" s="50"/>
      <c r="G45" s="50"/>
      <c r="H45" s="18"/>
      <c r="I45" s="18"/>
      <c r="J45" s="18"/>
      <c r="K45" s="18"/>
      <c r="L45" s="50"/>
      <c r="M45" s="59"/>
      <c r="N45" s="59"/>
      <c r="O45" s="59"/>
      <c r="P45" s="59"/>
      <c r="Q45" s="60"/>
      <c r="R45" s="61" t="s">
        <v>78</v>
      </c>
    </row>
    <row r="46" spans="1:18">
      <c r="A46" s="55" t="s">
        <v>79</v>
      </c>
      <c r="B46" s="18">
        <f>B44-56404742</f>
        <v>92372424961</v>
      </c>
      <c r="C46" s="18">
        <f>C44-58746131</f>
        <v>49957798681</v>
      </c>
      <c r="D46" s="18">
        <v>5969451245</v>
      </c>
      <c r="E46" s="18">
        <v>2363640668</v>
      </c>
      <c r="F46" s="62">
        <f>F44</f>
        <v>2363640668.4975691</v>
      </c>
      <c r="G46" s="62">
        <f>G44</f>
        <v>-1738862604</v>
      </c>
      <c r="H46" s="18">
        <v>11558069582</v>
      </c>
      <c r="I46" s="18">
        <v>-5845816078</v>
      </c>
      <c r="J46" s="18">
        <f>J44</f>
        <v>-210850364.25</v>
      </c>
      <c r="K46" s="18">
        <f>K44</f>
        <v>193919091.73000127</v>
      </c>
      <c r="L46" s="18">
        <v>537757875</v>
      </c>
      <c r="M46" s="63">
        <v>874074271</v>
      </c>
      <c r="N46" s="63">
        <v>750086315</v>
      </c>
      <c r="O46" s="63" t="s">
        <v>15</v>
      </c>
      <c r="P46" s="63" t="s">
        <v>15</v>
      </c>
      <c r="Q46" s="18" t="s">
        <v>15</v>
      </c>
      <c r="R46" s="64" t="s">
        <v>80</v>
      </c>
    </row>
    <row r="47" spans="1:18" ht="18.75">
      <c r="A47" s="55" t="s">
        <v>81</v>
      </c>
      <c r="B47" s="22" t="s">
        <v>15</v>
      </c>
      <c r="C47" s="22" t="s">
        <v>15</v>
      </c>
      <c r="D47" s="22" t="s">
        <v>15</v>
      </c>
      <c r="E47" s="22" t="s">
        <v>15</v>
      </c>
      <c r="F47" s="22" t="s">
        <v>15</v>
      </c>
      <c r="G47" s="22" t="s">
        <v>15</v>
      </c>
      <c r="H47" s="22" t="s">
        <v>15</v>
      </c>
      <c r="I47" s="22">
        <v>0</v>
      </c>
      <c r="J47" s="22">
        <v>0</v>
      </c>
      <c r="K47" s="22">
        <v>0</v>
      </c>
      <c r="L47" s="22">
        <v>1715275</v>
      </c>
      <c r="M47" s="22">
        <v>-678450</v>
      </c>
      <c r="N47" s="22">
        <v>-4386544</v>
      </c>
      <c r="O47" s="22" t="s">
        <v>15</v>
      </c>
      <c r="P47" s="22" t="s">
        <v>15</v>
      </c>
      <c r="Q47" s="22" t="s">
        <v>15</v>
      </c>
      <c r="R47" s="34" t="s">
        <v>82</v>
      </c>
    </row>
    <row r="48" spans="1:18">
      <c r="A48" s="57"/>
      <c r="B48" s="24">
        <f t="shared" ref="B48" si="11">SUM(B46:B47)</f>
        <v>92372424961</v>
      </c>
      <c r="C48" s="24">
        <f t="shared" ref="C48:N48" si="12">SUM(C46:C47)</f>
        <v>49957798681</v>
      </c>
      <c r="D48" s="24">
        <f t="shared" si="12"/>
        <v>5969451245</v>
      </c>
      <c r="E48" s="24">
        <f t="shared" si="12"/>
        <v>2363640668</v>
      </c>
      <c r="F48" s="24">
        <f t="shared" si="12"/>
        <v>2363640668.4975691</v>
      </c>
      <c r="G48" s="24">
        <f t="shared" si="12"/>
        <v>-1738862604</v>
      </c>
      <c r="H48" s="24">
        <f t="shared" si="12"/>
        <v>11558069582</v>
      </c>
      <c r="I48" s="24">
        <f t="shared" si="12"/>
        <v>-5845816078</v>
      </c>
      <c r="J48" s="24">
        <f t="shared" si="12"/>
        <v>-210850364.25</v>
      </c>
      <c r="K48" s="24">
        <f t="shared" si="12"/>
        <v>193919091.73000127</v>
      </c>
      <c r="L48" s="24">
        <f t="shared" si="12"/>
        <v>539473150</v>
      </c>
      <c r="M48" s="24">
        <f t="shared" si="12"/>
        <v>873395821</v>
      </c>
      <c r="N48" s="24">
        <f t="shared" si="12"/>
        <v>745699771</v>
      </c>
      <c r="O48" s="65"/>
      <c r="P48" s="65"/>
      <c r="Q48" s="65"/>
      <c r="R48" s="66"/>
    </row>
    <row r="49" spans="1:18">
      <c r="A49" s="55"/>
      <c r="B49" s="21"/>
      <c r="C49" s="21"/>
      <c r="D49" s="21"/>
      <c r="E49" s="21"/>
      <c r="F49" s="21"/>
      <c r="G49" s="21"/>
      <c r="H49" s="56"/>
      <c r="I49" s="18"/>
      <c r="J49" s="18"/>
      <c r="K49" s="18"/>
      <c r="L49" s="21"/>
      <c r="M49" s="21"/>
      <c r="N49" s="21"/>
      <c r="O49" s="21"/>
      <c r="P49" s="21"/>
      <c r="Q49" s="21"/>
    </row>
    <row r="50" spans="1:18">
      <c r="A50" s="67" t="s">
        <v>83</v>
      </c>
      <c r="B50" s="68">
        <f>B48/150000000</f>
        <v>615.81616640666664</v>
      </c>
      <c r="C50" s="68">
        <f>C48/150000000</f>
        <v>333.05199120666668</v>
      </c>
      <c r="D50" s="68">
        <f>D44/'[1]نسب مالية'!D31</f>
        <v>39.796341633333334</v>
      </c>
      <c r="E50" s="68">
        <f>E44/'[1]نسب مالية'!E31</f>
        <v>17.251391141354325</v>
      </c>
      <c r="F50" s="68">
        <f>F44/'[1]نسب مالية'!F31</f>
        <v>17.251391144985909</v>
      </c>
      <c r="G50" s="68">
        <v>-18.88</v>
      </c>
      <c r="H50" s="66">
        <v>135.99</v>
      </c>
      <c r="I50" s="68">
        <v>68.78</v>
      </c>
      <c r="J50" s="68">
        <f>J46/84994057</f>
        <v>-2.4807659699077549</v>
      </c>
      <c r="K50" s="66">
        <v>2.2799999999999998</v>
      </c>
      <c r="L50" s="66">
        <v>6.33</v>
      </c>
      <c r="M50" s="69">
        <v>11.75</v>
      </c>
      <c r="N50" s="69">
        <v>12.34</v>
      </c>
      <c r="O50" s="69">
        <v>24.46</v>
      </c>
      <c r="P50" s="69">
        <v>13.47</v>
      </c>
      <c r="Q50" s="69">
        <v>-21.57</v>
      </c>
      <c r="R50" s="70" t="s">
        <v>84</v>
      </c>
    </row>
    <row r="52" spans="1:18">
      <c r="K52" s="5">
        <f>K50-'[2]قائمة الدخل'!B44</f>
        <v>0</v>
      </c>
      <c r="L52" s="71">
        <f>L44-'[2]قائمة الدخل'!C38</f>
        <v>0</v>
      </c>
      <c r="M52" s="71">
        <f>M44-'[2]قائمة الدخل'!D38</f>
        <v>0</v>
      </c>
      <c r="N52" s="71">
        <f>N44-'[2]قائمة الدخل'!E38</f>
        <v>0</v>
      </c>
      <c r="O52" s="71">
        <f>O44-'[2]قائمة الدخل'!F38</f>
        <v>0</v>
      </c>
      <c r="P52" s="71">
        <f>P44-'[2]قائمة الدخل'!G38</f>
        <v>0</v>
      </c>
      <c r="Q52" s="71">
        <f>Q44-'[2]قائمة الدخل'!H38</f>
        <v>0</v>
      </c>
    </row>
    <row r="55" spans="1:18">
      <c r="J55" s="72"/>
      <c r="K55" s="72"/>
    </row>
    <row r="56" spans="1:18">
      <c r="J56" s="73"/>
      <c r="K56" s="73"/>
    </row>
    <row r="57" spans="1:18">
      <c r="J57" s="73"/>
      <c r="K57" s="73"/>
    </row>
    <row r="58" spans="1:18">
      <c r="J58" s="74"/>
      <c r="K58" s="74"/>
    </row>
    <row r="59" spans="1:18" ht="60">
      <c r="A59" s="75" t="s">
        <v>85</v>
      </c>
      <c r="B59" s="72"/>
      <c r="C59" s="72"/>
      <c r="D59" s="72"/>
      <c r="E59" s="72"/>
      <c r="F59" s="72"/>
      <c r="G59" s="72"/>
      <c r="H59" s="76"/>
      <c r="I59" s="72"/>
      <c r="J59" s="74"/>
      <c r="K59" s="74"/>
      <c r="L59" s="74"/>
      <c r="M59" s="74"/>
      <c r="N59" s="74"/>
      <c r="O59" s="74"/>
      <c r="P59" s="74"/>
    </row>
    <row r="60" spans="1:18" ht="75">
      <c r="A60" s="73" t="s">
        <v>86</v>
      </c>
      <c r="B60" s="73"/>
      <c r="C60" s="73"/>
      <c r="D60" s="73"/>
      <c r="E60" s="73"/>
      <c r="F60" s="73"/>
      <c r="G60" s="73"/>
      <c r="H60" s="77"/>
      <c r="I60" s="73"/>
      <c r="J60" s="74"/>
      <c r="K60" s="74"/>
      <c r="L60" s="73"/>
      <c r="M60" s="73"/>
      <c r="N60" s="73"/>
      <c r="O60" s="74"/>
      <c r="P60" s="74"/>
    </row>
    <row r="61" spans="1:18">
      <c r="A61" s="73"/>
      <c r="B61" s="73"/>
      <c r="C61" s="73"/>
      <c r="D61" s="73"/>
      <c r="E61" s="73"/>
      <c r="F61" s="73"/>
      <c r="G61" s="73"/>
      <c r="H61" s="77"/>
      <c r="I61" s="73"/>
      <c r="L61" s="73"/>
      <c r="M61" s="73"/>
      <c r="N61" s="73"/>
      <c r="O61" s="74"/>
      <c r="P61" s="74"/>
    </row>
    <row r="62" spans="1:18">
      <c r="A62" s="78"/>
      <c r="B62" s="74"/>
      <c r="C62" s="74"/>
      <c r="D62" s="74"/>
      <c r="E62" s="74"/>
      <c r="F62" s="74"/>
      <c r="G62" s="74"/>
      <c r="H62" s="76"/>
      <c r="I62" s="74"/>
      <c r="L62" s="74"/>
      <c r="M62" s="74"/>
      <c r="N62" s="74"/>
      <c r="O62" s="74"/>
      <c r="P62" s="74"/>
    </row>
    <row r="63" spans="1:18">
      <c r="A63" s="78"/>
      <c r="B63" s="74"/>
      <c r="C63" s="74"/>
      <c r="D63" s="74"/>
      <c r="E63" s="74"/>
      <c r="F63" s="74"/>
      <c r="G63" s="74"/>
      <c r="H63" s="76"/>
      <c r="I63" s="74"/>
      <c r="L63" s="74"/>
      <c r="M63" s="74"/>
      <c r="N63" s="78"/>
      <c r="O63" s="74"/>
      <c r="P63" s="74"/>
    </row>
    <row r="64" spans="1:18">
      <c r="A64" s="78"/>
      <c r="B64" s="74"/>
      <c r="C64" s="74"/>
      <c r="D64" s="74"/>
      <c r="E64" s="74"/>
      <c r="F64" s="74"/>
      <c r="G64" s="74"/>
      <c r="H64" s="76"/>
      <c r="I64" s="74"/>
      <c r="L64" s="74"/>
      <c r="M64" s="74"/>
      <c r="N64" s="74"/>
      <c r="O64" s="74"/>
      <c r="P64" s="74"/>
    </row>
  </sheetData>
  <mergeCells count="1">
    <mergeCell ref="B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قائمة الدخل</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etahleh</dc:creator>
  <cp:lastModifiedBy>etahleh</cp:lastModifiedBy>
  <dcterms:created xsi:type="dcterms:W3CDTF">2022-12-01T11:00:19Z</dcterms:created>
  <dcterms:modified xsi:type="dcterms:W3CDTF">2022-12-01T11:00:30Z</dcterms:modified>
</cp:coreProperties>
</file>